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tms04\Downloads\"/>
    </mc:Choice>
  </mc:AlternateContent>
  <xr:revisionPtr revIDLastSave="0" documentId="13_ncr:1_{C8E0D3DD-AF20-4255-B77D-93807B685701}" xr6:coauthVersionLast="47" xr6:coauthVersionMax="47" xr10:uidLastSave="{00000000-0000-0000-0000-000000000000}"/>
  <bookViews>
    <workbookView xWindow="-120" yWindow="-120" windowWidth="29040" windowHeight="15840" xr2:uid="{00000000-000D-0000-FFFF-FFFF00000000}"/>
  </bookViews>
  <sheets>
    <sheet name="Summary" sheetId="1" r:id="rId1"/>
    <sheet name="Income" sheetId="2" r:id="rId2"/>
    <sheet name="Expense" sheetId="3" r:id="rId3"/>
    <sheet name="2023-2024 SigEp Bill Estimates" sheetId="4" r:id="rId4"/>
    <sheet name="Calendar" sheetId="5" r:id="rId5"/>
    <sheet name="Data (Hidden)" sheetId="6" state="hidden" r:id="rId6"/>
  </sheets>
  <definedNames>
    <definedName name="Allowance">Income!$B$54</definedName>
    <definedName name="Contingenc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jbDupxPjqL5FIgCOgixh7bPUNadQ=="/>
    </ext>
  </extLst>
</workbook>
</file>

<file path=xl/calcChain.xml><?xml version="1.0" encoding="utf-8"?>
<calcChain xmlns="http://schemas.openxmlformats.org/spreadsheetml/2006/main">
  <c r="P77" i="3" l="1"/>
  <c r="F3" i="6"/>
  <c r="J1" i="6"/>
  <c r="F1" i="6"/>
  <c r="F2" i="6" s="1"/>
  <c r="A1" i="5"/>
  <c r="A1" i="4"/>
  <c r="P88" i="3"/>
  <c r="P85" i="3"/>
  <c r="P84" i="3"/>
  <c r="P83" i="3"/>
  <c r="P82" i="3"/>
  <c r="P81" i="3"/>
  <c r="P78" i="3"/>
  <c r="P74" i="3"/>
  <c r="P73" i="3"/>
  <c r="P72" i="3"/>
  <c r="P71" i="3"/>
  <c r="P68" i="3"/>
  <c r="P67" i="3"/>
  <c r="P64" i="3"/>
  <c r="L63" i="3"/>
  <c r="E63" i="3"/>
  <c r="P62" i="3"/>
  <c r="P59" i="3"/>
  <c r="P58" i="3"/>
  <c r="P57" i="3"/>
  <c r="P56" i="3"/>
  <c r="P55" i="3"/>
  <c r="P54" i="3"/>
  <c r="P51" i="3"/>
  <c r="P50" i="3"/>
  <c r="P49" i="3"/>
  <c r="P48" i="3"/>
  <c r="P47" i="3"/>
  <c r="P46" i="3"/>
  <c r="P45" i="3"/>
  <c r="P44" i="3"/>
  <c r="P43" i="3"/>
  <c r="P40" i="3"/>
  <c r="P39" i="3"/>
  <c r="P38" i="3"/>
  <c r="P37" i="3"/>
  <c r="P36" i="3"/>
  <c r="P35" i="3"/>
  <c r="P32" i="3"/>
  <c r="L31" i="3"/>
  <c r="L7" i="3" s="1"/>
  <c r="L15" i="1" s="1"/>
  <c r="E31" i="3"/>
  <c r="P31" i="3" s="1"/>
  <c r="P27" i="3"/>
  <c r="P26" i="3"/>
  <c r="P25" i="3"/>
  <c r="P24" i="3"/>
  <c r="P23" i="3"/>
  <c r="P22" i="3"/>
  <c r="P17" i="3"/>
  <c r="O16" i="3"/>
  <c r="N16" i="3"/>
  <c r="M16" i="3"/>
  <c r="L16" i="3"/>
  <c r="K16" i="3"/>
  <c r="J16" i="3"/>
  <c r="H16" i="3"/>
  <c r="G16" i="3"/>
  <c r="F16" i="3"/>
  <c r="P16" i="3" s="1"/>
  <c r="E16" i="3"/>
  <c r="D16" i="3"/>
  <c r="C16" i="3"/>
  <c r="O15" i="3"/>
  <c r="N15" i="3"/>
  <c r="M15" i="3"/>
  <c r="L15" i="3"/>
  <c r="K15" i="3"/>
  <c r="J15" i="3"/>
  <c r="H15" i="3"/>
  <c r="G15" i="3"/>
  <c r="P15" i="3" s="1"/>
  <c r="F15" i="3"/>
  <c r="E15" i="3"/>
  <c r="D15" i="3"/>
  <c r="C15" i="3"/>
  <c r="O14" i="3"/>
  <c r="N14" i="3"/>
  <c r="M14" i="3"/>
  <c r="L14" i="3"/>
  <c r="K14" i="3"/>
  <c r="J14" i="3"/>
  <c r="H14" i="3"/>
  <c r="G14" i="3"/>
  <c r="F14" i="3"/>
  <c r="E14" i="3"/>
  <c r="D14" i="3"/>
  <c r="C14" i="3"/>
  <c r="P14" i="3" s="1"/>
  <c r="O13" i="3"/>
  <c r="N13" i="3"/>
  <c r="M13" i="3"/>
  <c r="L13" i="3"/>
  <c r="K13" i="3"/>
  <c r="J13" i="3"/>
  <c r="H13" i="3"/>
  <c r="G13" i="3"/>
  <c r="F13" i="3"/>
  <c r="E13" i="3"/>
  <c r="P13" i="3" s="1"/>
  <c r="D13" i="3"/>
  <c r="C13" i="3"/>
  <c r="O12" i="3"/>
  <c r="N12" i="3"/>
  <c r="M12" i="3"/>
  <c r="L12" i="3"/>
  <c r="K12" i="3"/>
  <c r="J12" i="3"/>
  <c r="H12" i="3"/>
  <c r="G12" i="3"/>
  <c r="F12" i="3"/>
  <c r="E12" i="3"/>
  <c r="D12" i="3"/>
  <c r="C12" i="3"/>
  <c r="P12" i="3" s="1"/>
  <c r="O11" i="3"/>
  <c r="N11" i="3"/>
  <c r="M11" i="3"/>
  <c r="L11" i="3"/>
  <c r="K11" i="3"/>
  <c r="J11" i="3"/>
  <c r="H11" i="3"/>
  <c r="G11" i="3"/>
  <c r="F11" i="3"/>
  <c r="E11" i="3"/>
  <c r="D11" i="3"/>
  <c r="C11" i="3"/>
  <c r="P11" i="3" s="1"/>
  <c r="O10" i="3"/>
  <c r="N10" i="3"/>
  <c r="M10" i="3"/>
  <c r="L10" i="3"/>
  <c r="K10" i="3"/>
  <c r="J10" i="3"/>
  <c r="H10" i="3"/>
  <c r="G10" i="3"/>
  <c r="F10" i="3"/>
  <c r="E10" i="3"/>
  <c r="D10" i="3"/>
  <c r="P10" i="3" s="1"/>
  <c r="C10" i="3"/>
  <c r="O9" i="3"/>
  <c r="N9" i="3"/>
  <c r="M9" i="3"/>
  <c r="L9" i="3"/>
  <c r="K9" i="3"/>
  <c r="J9" i="3"/>
  <c r="H9" i="3"/>
  <c r="G9" i="3"/>
  <c r="F9" i="3"/>
  <c r="E9" i="3"/>
  <c r="D9" i="3"/>
  <c r="C9" i="3"/>
  <c r="P9" i="3" s="1"/>
  <c r="O8" i="3"/>
  <c r="N8" i="3"/>
  <c r="M8" i="3"/>
  <c r="L8" i="3"/>
  <c r="K8" i="3"/>
  <c r="J8" i="3"/>
  <c r="H8" i="3"/>
  <c r="G8" i="3"/>
  <c r="F8" i="3"/>
  <c r="P8" i="3" s="1"/>
  <c r="E8" i="3"/>
  <c r="D8" i="3"/>
  <c r="C8" i="3"/>
  <c r="O7" i="3"/>
  <c r="N7" i="3"/>
  <c r="M7" i="3"/>
  <c r="K7" i="3"/>
  <c r="J7" i="3"/>
  <c r="H7" i="3"/>
  <c r="G7" i="3"/>
  <c r="P7" i="3" s="1"/>
  <c r="F7" i="3"/>
  <c r="E7" i="3"/>
  <c r="D7" i="3"/>
  <c r="C7" i="3"/>
  <c r="A1" i="3"/>
  <c r="P45" i="2"/>
  <c r="O45" i="2"/>
  <c r="N45" i="2"/>
  <c r="M45" i="2"/>
  <c r="L45" i="2"/>
  <c r="K45" i="2"/>
  <c r="I45" i="2"/>
  <c r="H8" i="1" s="1"/>
  <c r="H45" i="2"/>
  <c r="Q45" i="2" s="1"/>
  <c r="G45" i="2"/>
  <c r="F45" i="2"/>
  <c r="E45" i="2"/>
  <c r="D45" i="2"/>
  <c r="P44" i="2"/>
  <c r="O8" i="1" s="1"/>
  <c r="O44" i="2"/>
  <c r="N44" i="2"/>
  <c r="M44" i="2"/>
  <c r="L44" i="2"/>
  <c r="K44" i="2"/>
  <c r="I44" i="2"/>
  <c r="H44" i="2"/>
  <c r="G44" i="2"/>
  <c r="F8" i="1" s="1"/>
  <c r="F44" i="2"/>
  <c r="E44" i="2"/>
  <c r="D44" i="2"/>
  <c r="Q44" i="2" s="1"/>
  <c r="P43" i="2"/>
  <c r="O43" i="2"/>
  <c r="N43" i="2"/>
  <c r="M8" i="1" s="1"/>
  <c r="M43" i="2"/>
  <c r="L43" i="2"/>
  <c r="K43" i="2"/>
  <c r="I43" i="2"/>
  <c r="H43" i="2"/>
  <c r="G43" i="2"/>
  <c r="F43" i="2"/>
  <c r="E43" i="2"/>
  <c r="D8" i="1" s="1"/>
  <c r="P8" i="1" s="1"/>
  <c r="D43" i="2"/>
  <c r="Q43" i="2" s="1"/>
  <c r="P42" i="2"/>
  <c r="O42" i="2"/>
  <c r="N42" i="2"/>
  <c r="M42" i="2"/>
  <c r="L42" i="2"/>
  <c r="K7" i="1" s="1"/>
  <c r="K42" i="2"/>
  <c r="I42" i="2"/>
  <c r="H42" i="2"/>
  <c r="G42" i="2"/>
  <c r="F42" i="2"/>
  <c r="Q42" i="2" s="1"/>
  <c r="E42" i="2"/>
  <c r="D42" i="2"/>
  <c r="B42" i="2"/>
  <c r="P41" i="2"/>
  <c r="O41" i="2"/>
  <c r="N41" i="2"/>
  <c r="M41" i="2"/>
  <c r="L41" i="2"/>
  <c r="K41" i="2"/>
  <c r="I41" i="2"/>
  <c r="H7" i="1" s="1"/>
  <c r="H41" i="2"/>
  <c r="Q41" i="2" s="1"/>
  <c r="G41" i="2"/>
  <c r="F41" i="2"/>
  <c r="E41" i="2"/>
  <c r="D41" i="2"/>
  <c r="P40" i="2"/>
  <c r="O40" i="2"/>
  <c r="N40" i="2"/>
  <c r="M40" i="2"/>
  <c r="L40" i="2"/>
  <c r="K40" i="2"/>
  <c r="I40" i="2"/>
  <c r="H40" i="2"/>
  <c r="G40" i="2"/>
  <c r="F40" i="2"/>
  <c r="E40" i="2"/>
  <c r="D40" i="2"/>
  <c r="Q40" i="2" s="1"/>
  <c r="P39" i="2"/>
  <c r="O39" i="2"/>
  <c r="N39" i="2"/>
  <c r="M7" i="1" s="1"/>
  <c r="M39" i="2"/>
  <c r="L39" i="2"/>
  <c r="K39" i="2"/>
  <c r="I39" i="2"/>
  <c r="H39" i="2"/>
  <c r="G39" i="2"/>
  <c r="F39" i="2"/>
  <c r="E39" i="2"/>
  <c r="D7" i="1" s="1"/>
  <c r="D39" i="2"/>
  <c r="Q39" i="2" s="1"/>
  <c r="P38" i="2"/>
  <c r="O28" i="3" s="1"/>
  <c r="O38" i="2"/>
  <c r="N28" i="3" s="1"/>
  <c r="N38" i="2"/>
  <c r="M28" i="3" s="1"/>
  <c r="M38" i="2"/>
  <c r="L28" i="3" s="1"/>
  <c r="L38" i="2"/>
  <c r="K6" i="1" s="1"/>
  <c r="K38" i="2"/>
  <c r="J28" i="3" s="1"/>
  <c r="I38" i="2"/>
  <c r="H28" i="3" s="1"/>
  <c r="H38" i="2"/>
  <c r="G28" i="3" s="1"/>
  <c r="G38" i="2"/>
  <c r="F28" i="3" s="1"/>
  <c r="F38" i="2"/>
  <c r="Q38" i="2" s="1"/>
  <c r="E38" i="2"/>
  <c r="D28" i="3" s="1"/>
  <c r="D38" i="2"/>
  <c r="C28" i="3" s="1"/>
  <c r="P37" i="2"/>
  <c r="O37" i="2"/>
  <c r="N37" i="2"/>
  <c r="M37" i="2"/>
  <c r="L37" i="2"/>
  <c r="K37" i="2"/>
  <c r="I37" i="2"/>
  <c r="H37" i="2"/>
  <c r="Q37" i="2" s="1"/>
  <c r="G37" i="2"/>
  <c r="F37" i="2"/>
  <c r="E37" i="2"/>
  <c r="D37" i="2"/>
  <c r="P36" i="2"/>
  <c r="O5" i="1" s="1"/>
  <c r="O10" i="1" s="1"/>
  <c r="O36" i="2"/>
  <c r="N36" i="2"/>
  <c r="M36" i="2"/>
  <c r="L36" i="2"/>
  <c r="K36" i="2"/>
  <c r="I36" i="2"/>
  <c r="H36" i="2"/>
  <c r="G36" i="2"/>
  <c r="F5" i="1" s="1"/>
  <c r="F10" i="1" s="1"/>
  <c r="F36" i="2"/>
  <c r="E5" i="1" s="1"/>
  <c r="E10" i="1" s="1"/>
  <c r="E36" i="2"/>
  <c r="D36" i="2"/>
  <c r="Q36" i="2" s="1"/>
  <c r="P35" i="2"/>
  <c r="O35" i="2"/>
  <c r="N35" i="2"/>
  <c r="M5" i="1" s="1"/>
  <c r="M10" i="1" s="1"/>
  <c r="M35" i="2"/>
  <c r="L5" i="1" s="1"/>
  <c r="L10" i="1" s="1"/>
  <c r="L35" i="2"/>
  <c r="K35" i="2"/>
  <c r="I35" i="2"/>
  <c r="H35" i="2"/>
  <c r="G35" i="2"/>
  <c r="F35" i="2"/>
  <c r="E35" i="2"/>
  <c r="D5" i="1" s="1"/>
  <c r="D10" i="1" s="1"/>
  <c r="D35" i="2"/>
  <c r="Q35" i="2" s="1"/>
  <c r="P34" i="2"/>
  <c r="P46" i="2" s="1"/>
  <c r="O34" i="2"/>
  <c r="O46" i="2" s="1"/>
  <c r="N34" i="2"/>
  <c r="N46" i="2" s="1"/>
  <c r="M34" i="2"/>
  <c r="M46" i="2" s="1"/>
  <c r="L34" i="2"/>
  <c r="L46" i="2" s="1"/>
  <c r="K34" i="2"/>
  <c r="K46" i="2" s="1"/>
  <c r="I34" i="2"/>
  <c r="I46" i="2" s="1"/>
  <c r="H34" i="2"/>
  <c r="H46" i="2" s="1"/>
  <c r="G34" i="2"/>
  <c r="G46" i="2" s="1"/>
  <c r="F34" i="2"/>
  <c r="Q34" i="2" s="1"/>
  <c r="E34" i="2"/>
  <c r="E46" i="2" s="1"/>
  <c r="D34" i="2"/>
  <c r="D46" i="2" s="1"/>
  <c r="B34" i="2"/>
  <c r="B31" i="2"/>
  <c r="B45" i="2" s="1"/>
  <c r="B30" i="2"/>
  <c r="B44" i="2" s="1"/>
  <c r="B29" i="2"/>
  <c r="B43" i="2" s="1"/>
  <c r="B28" i="2"/>
  <c r="B27" i="2"/>
  <c r="B41" i="2" s="1"/>
  <c r="B26" i="2"/>
  <c r="B40" i="2" s="1"/>
  <c r="B25" i="2"/>
  <c r="B39" i="2" s="1"/>
  <c r="B24" i="2"/>
  <c r="B38" i="2" s="1"/>
  <c r="B23" i="2"/>
  <c r="B37" i="2" s="1"/>
  <c r="B22" i="2"/>
  <c r="B36" i="2" s="1"/>
  <c r="B21" i="2"/>
  <c r="B35" i="2" s="1"/>
  <c r="B20" i="2"/>
  <c r="A1" i="2"/>
  <c r="O24" i="1"/>
  <c r="N24" i="1"/>
  <c r="M24" i="1"/>
  <c r="L24" i="1"/>
  <c r="K24" i="1"/>
  <c r="J24" i="1"/>
  <c r="H24" i="1"/>
  <c r="G24" i="1"/>
  <c r="P24" i="1" s="1"/>
  <c r="F24" i="1"/>
  <c r="E24" i="1"/>
  <c r="D24" i="1"/>
  <c r="C24" i="1"/>
  <c r="O23" i="1"/>
  <c r="N23" i="1"/>
  <c r="M23" i="1"/>
  <c r="L23" i="1"/>
  <c r="K23" i="1"/>
  <c r="J23" i="1"/>
  <c r="G23" i="1"/>
  <c r="F23" i="1"/>
  <c r="E23" i="1"/>
  <c r="D23" i="1"/>
  <c r="C23" i="1"/>
  <c r="P23" i="1" s="1"/>
  <c r="O22" i="1"/>
  <c r="N22" i="1"/>
  <c r="M22" i="1"/>
  <c r="L22" i="1"/>
  <c r="K22" i="1"/>
  <c r="J22" i="1"/>
  <c r="H22" i="1"/>
  <c r="G22" i="1"/>
  <c r="P22" i="1" s="1"/>
  <c r="F22" i="1"/>
  <c r="E22" i="1"/>
  <c r="D22" i="1"/>
  <c r="C22" i="1"/>
  <c r="O21" i="1"/>
  <c r="N21" i="1"/>
  <c r="M21" i="1"/>
  <c r="L21" i="1"/>
  <c r="K21" i="1"/>
  <c r="J21" i="1"/>
  <c r="H21" i="1"/>
  <c r="G21" i="1"/>
  <c r="F21" i="1"/>
  <c r="E21" i="1"/>
  <c r="D21" i="1"/>
  <c r="C21" i="1"/>
  <c r="P21" i="1" s="1"/>
  <c r="O20" i="1"/>
  <c r="N20" i="1"/>
  <c r="M20" i="1"/>
  <c r="L20" i="1"/>
  <c r="K20" i="1"/>
  <c r="J20" i="1"/>
  <c r="H20" i="1"/>
  <c r="G20" i="1"/>
  <c r="F20" i="1"/>
  <c r="E20" i="1"/>
  <c r="P20" i="1" s="1"/>
  <c r="D20" i="1"/>
  <c r="C20" i="1"/>
  <c r="P19" i="1"/>
  <c r="O19" i="1"/>
  <c r="N19" i="1"/>
  <c r="M19" i="1"/>
  <c r="L19" i="1"/>
  <c r="K19" i="1"/>
  <c r="J19" i="1"/>
  <c r="H19" i="1"/>
  <c r="G19" i="1"/>
  <c r="F19" i="1"/>
  <c r="E19" i="1"/>
  <c r="D19" i="1"/>
  <c r="C19" i="1"/>
  <c r="O18" i="1"/>
  <c r="N18" i="1"/>
  <c r="M18" i="1"/>
  <c r="L18" i="1"/>
  <c r="K18" i="1"/>
  <c r="J18" i="1"/>
  <c r="H18" i="1"/>
  <c r="G18" i="1"/>
  <c r="F18" i="1"/>
  <c r="E18" i="1"/>
  <c r="D18" i="1"/>
  <c r="C18" i="1"/>
  <c r="P18" i="1" s="1"/>
  <c r="O17" i="1"/>
  <c r="N17" i="1"/>
  <c r="M17" i="1"/>
  <c r="L17" i="1"/>
  <c r="K17" i="1"/>
  <c r="J17" i="1"/>
  <c r="H17" i="1"/>
  <c r="G17" i="1"/>
  <c r="F17" i="1"/>
  <c r="E17" i="1"/>
  <c r="D17" i="1"/>
  <c r="C17" i="1"/>
  <c r="P17" i="1" s="1"/>
  <c r="O16" i="1"/>
  <c r="N16" i="1"/>
  <c r="M16" i="1"/>
  <c r="L16" i="1"/>
  <c r="K16" i="1"/>
  <c r="J16" i="1"/>
  <c r="H16" i="1"/>
  <c r="G16" i="1"/>
  <c r="F16" i="1"/>
  <c r="E16" i="1"/>
  <c r="D16" i="1"/>
  <c r="C16" i="1"/>
  <c r="P16" i="1" s="1"/>
  <c r="O15" i="1"/>
  <c r="N15" i="1"/>
  <c r="M15" i="1"/>
  <c r="K15" i="1"/>
  <c r="J15" i="1"/>
  <c r="H15" i="1"/>
  <c r="G15" i="1"/>
  <c r="F15" i="1"/>
  <c r="E15" i="1"/>
  <c r="D15" i="1"/>
  <c r="C15" i="1"/>
  <c r="P15" i="1" s="1"/>
  <c r="N10" i="1"/>
  <c r="N8" i="1"/>
  <c r="L8" i="1"/>
  <c r="K8" i="1"/>
  <c r="J8" i="1"/>
  <c r="G8" i="1"/>
  <c r="E8" i="1"/>
  <c r="C8" i="1"/>
  <c r="O7" i="1"/>
  <c r="N7" i="1"/>
  <c r="L7" i="1"/>
  <c r="J7" i="1"/>
  <c r="G7" i="1"/>
  <c r="F7" i="1"/>
  <c r="E7" i="1"/>
  <c r="C7" i="1"/>
  <c r="O6" i="1"/>
  <c r="N6" i="1"/>
  <c r="M6" i="1"/>
  <c r="L6" i="1"/>
  <c r="J6" i="1"/>
  <c r="H6" i="1"/>
  <c r="G6" i="1"/>
  <c r="F6" i="1"/>
  <c r="E6" i="1"/>
  <c r="D6" i="1"/>
  <c r="C6" i="1"/>
  <c r="P6" i="1" s="1"/>
  <c r="N5" i="1"/>
  <c r="J5" i="1"/>
  <c r="J10" i="1" s="1"/>
  <c r="H5" i="1"/>
  <c r="H10" i="1" s="1"/>
  <c r="A13" i="4" l="1"/>
  <c r="A14" i="4" s="1"/>
  <c r="A27" i="4" s="1"/>
  <c r="J90" i="3"/>
  <c r="J6" i="3"/>
  <c r="C6" i="3"/>
  <c r="C90" i="3"/>
  <c r="L6" i="3"/>
  <c r="L90" i="3"/>
  <c r="D6" i="3"/>
  <c r="D90" i="3"/>
  <c r="M6" i="3"/>
  <c r="M90" i="3"/>
  <c r="Q46" i="2"/>
  <c r="N90" i="3"/>
  <c r="N6" i="3"/>
  <c r="F90" i="3"/>
  <c r="F6" i="3"/>
  <c r="O90" i="3"/>
  <c r="O6" i="3"/>
  <c r="G90" i="3"/>
  <c r="G6" i="3"/>
  <c r="H90" i="3"/>
  <c r="H6" i="3"/>
  <c r="P7" i="1"/>
  <c r="K28" i="3"/>
  <c r="K5" i="1"/>
  <c r="K10" i="1" s="1"/>
  <c r="A17" i="4"/>
  <c r="C5" i="1"/>
  <c r="F46" i="2"/>
  <c r="E28" i="3"/>
  <c r="G5" i="1"/>
  <c r="G10" i="1" s="1"/>
  <c r="F14" i="1" l="1"/>
  <c r="F26" i="1" s="1"/>
  <c r="F18" i="3"/>
  <c r="D18" i="3"/>
  <c r="D14" i="1"/>
  <c r="D26" i="1" s="1"/>
  <c r="H14" i="1"/>
  <c r="H26" i="1" s="1"/>
  <c r="H18" i="3"/>
  <c r="E90" i="3"/>
  <c r="E6" i="3"/>
  <c r="L18" i="3"/>
  <c r="L14" i="1"/>
  <c r="L26" i="1" s="1"/>
  <c r="C10" i="1"/>
  <c r="P5" i="1"/>
  <c r="P10" i="1" s="1"/>
  <c r="G14" i="1"/>
  <c r="G26" i="1" s="1"/>
  <c r="G18" i="3"/>
  <c r="P28" i="3"/>
  <c r="A15" i="4"/>
  <c r="C18" i="3"/>
  <c r="C14" i="1"/>
  <c r="O14" i="1"/>
  <c r="O26" i="1" s="1"/>
  <c r="O18" i="3"/>
  <c r="M18" i="3"/>
  <c r="M14" i="1"/>
  <c r="M26" i="1" s="1"/>
  <c r="J18" i="3"/>
  <c r="J14" i="1"/>
  <c r="J26" i="1" s="1"/>
  <c r="N14" i="1"/>
  <c r="N26" i="1" s="1"/>
  <c r="N18" i="3"/>
  <c r="K90" i="3"/>
  <c r="K6" i="3"/>
  <c r="P90" i="3" l="1"/>
  <c r="C26" i="1"/>
  <c r="C28" i="1" s="1"/>
  <c r="D28" i="1" s="1"/>
  <c r="E28" i="1" s="1"/>
  <c r="F28" i="1" s="1"/>
  <c r="G28" i="1" s="1"/>
  <c r="H28" i="1" s="1"/>
  <c r="J28" i="1" s="1"/>
  <c r="K18" i="3"/>
  <c r="K14" i="1"/>
  <c r="K26" i="1" s="1"/>
  <c r="P18" i="3"/>
  <c r="P6" i="3"/>
  <c r="E14" i="1"/>
  <c r="E26" i="1" s="1"/>
  <c r="E18" i="3"/>
  <c r="K28" i="1" l="1"/>
  <c r="L28" i="1" s="1"/>
  <c r="M28" i="1" s="1"/>
  <c r="N28" i="1" s="1"/>
  <c r="O28" i="1" s="1"/>
  <c r="P28" i="1" s="1"/>
  <c r="P14" i="1"/>
  <c r="P26" i="1" s="1"/>
</calcChain>
</file>

<file path=xl/sharedStrings.xml><?xml version="1.0" encoding="utf-8"?>
<sst xmlns="http://schemas.openxmlformats.org/spreadsheetml/2006/main" count="386" uniqueCount="262">
  <si>
    <t>SigEp at University of Gotham (Gotham Alpha) 2023-2024</t>
  </si>
  <si>
    <t>Annual Budget</t>
  </si>
  <si>
    <t>Income (Budgeted)</t>
  </si>
  <si>
    <t>Fall</t>
  </si>
  <si>
    <t>July</t>
  </si>
  <si>
    <t>August</t>
  </si>
  <si>
    <t>September</t>
  </si>
  <si>
    <t>October</t>
  </si>
  <si>
    <t>November</t>
  </si>
  <si>
    <t>December</t>
  </si>
  <si>
    <t>Spring</t>
  </si>
  <si>
    <t>January</t>
  </si>
  <si>
    <t>February</t>
  </si>
  <si>
    <t>March</t>
  </si>
  <si>
    <t>April</t>
  </si>
  <si>
    <t>May</t>
  </si>
  <si>
    <t>June</t>
  </si>
  <si>
    <t>Total</t>
  </si>
  <si>
    <t>Dues</t>
  </si>
  <si>
    <t>Lifetime Membership</t>
  </si>
  <si>
    <t>House</t>
  </si>
  <si>
    <t>Other</t>
  </si>
  <si>
    <t>Total Income</t>
  </si>
  <si>
    <t>Expense (Budgeted)</t>
  </si>
  <si>
    <t xml:space="preserve">SigEp </t>
  </si>
  <si>
    <t>President</t>
  </si>
  <si>
    <t>Programming</t>
  </si>
  <si>
    <t>Recruitment</t>
  </si>
  <si>
    <t>MemDev</t>
  </si>
  <si>
    <t>Finance</t>
  </si>
  <si>
    <t>Chaplain</t>
  </si>
  <si>
    <t>Comms</t>
  </si>
  <si>
    <t>Learning Community</t>
  </si>
  <si>
    <t>Housing</t>
  </si>
  <si>
    <t>Total Expense</t>
  </si>
  <si>
    <t>Balance in Checking</t>
  </si>
  <si>
    <t>Notes:</t>
  </si>
  <si>
    <t>1. All numbers in shaded cells in this model pull from other pages. Do not change anything shaded. On this page, for example, only the chapter/year (Cell A1) &amp; Balance in checking (Cell B30) needs to be filled in.</t>
  </si>
  <si>
    <t>2. If you have questions, pleasse contact SigEp's Chapter Finance &amp; Compliance Committee at SigEpFinComp@gmail.com.</t>
  </si>
  <si>
    <t>Income Planning</t>
  </si>
  <si>
    <r>
      <rPr>
        <sz val="10"/>
        <color theme="1"/>
        <rFont val="Verdana"/>
        <family val="2"/>
      </rPr>
      <t xml:space="preserve">Four digit numbers correspond to the account in the </t>
    </r>
    <r>
      <rPr>
        <i/>
        <sz val="10"/>
        <color theme="1"/>
        <rFont val="Verdana"/>
        <family val="2"/>
      </rPr>
      <t>Sample Chart of Accounts for SigEp Chapters</t>
    </r>
    <r>
      <rPr>
        <sz val="10"/>
        <color theme="1"/>
        <rFont val="Verdana"/>
        <family val="2"/>
      </rPr>
      <t xml:space="preserve"> which can be found on the VPF Resource page on sigep.org.</t>
    </r>
  </si>
  <si>
    <t>What and when are the chapter's charges?</t>
  </si>
  <si>
    <t>&lt;-Fiscal Year End</t>
  </si>
  <si>
    <t>Continuing member (CM) dues (4001)</t>
  </si>
  <si>
    <t>Per term</t>
  </si>
  <si>
    <t>CM Dues Payment Plans (4001)</t>
  </si>
  <si>
    <t>Monthly</t>
  </si>
  <si>
    <t>New  Member (NM) Dues (4002)</t>
  </si>
  <si>
    <t>NM Dues Payment Plans (4002)</t>
  </si>
  <si>
    <t>Membership</t>
  </si>
  <si>
    <t>Lifetime Membership (4002)</t>
  </si>
  <si>
    <t>One time</t>
  </si>
  <si>
    <t>Rent (4201)</t>
  </si>
  <si>
    <t>Parlor Fees (4202)</t>
  </si>
  <si>
    <t>Parking (4205)</t>
  </si>
  <si>
    <t>Meal Plan (4204)</t>
  </si>
  <si>
    <t>Other 1 (4500)</t>
  </si>
  <si>
    <t>Other 2 (4500)</t>
  </si>
  <si>
    <t>Other 3 (4500)</t>
  </si>
  <si>
    <t>How many people are paying those charges?</t>
  </si>
  <si>
    <t>What does that work out to in income?</t>
  </si>
  <si>
    <t>Totals</t>
  </si>
  <si>
    <t>Note 9</t>
  </si>
  <si>
    <t xml:space="preserve">Notes: </t>
  </si>
  <si>
    <t>1. You can add rows for other sources of income. (Tip: Use the three that are labeled "Other" first.)</t>
  </si>
  <si>
    <t>2. Chapters typically shouldn't have their budget count on fines, late fees, future fundraising, etc.</t>
  </si>
  <si>
    <t>3. A common chapter bylaw is to have a 10% fine for late payments on the first day they are late. This simple step can greatly increase collections. And, of course, use the 30-day suspension; 60-day expulsion bylaws.</t>
  </si>
  <si>
    <t>4. Having dues due at the first meeting of the term is highly recommended. That makes the 30-day suspension fall early enough in the term to have a significant impact.</t>
  </si>
  <si>
    <t>5. Counting on things going exactly as planned is a not wise. This model allows for a 10% allowance on most things. If things go well, that should go to savings for when there are unexpected issues.</t>
  </si>
  <si>
    <t xml:space="preserve">      Allowance:</t>
  </si>
  <si>
    <t>6. Use payment plans sparingly. Create a slight incentive to pay in full up front. For example, if your dues are $600, make the payment plan total $620.</t>
  </si>
  <si>
    <t xml:space="preserve">7. Model is designed to have you change only the cells with white background. </t>
  </si>
  <si>
    <t>8. The word "CHECK" in the bottom section indicates that there is either a fee with nobody paying for it or someone paying but no corresponding fee. If there is a fee but nobody is paying it, enter "0".</t>
  </si>
  <si>
    <t>9. We recommend a best practice of collecting the $300 new member fee via check or Zelle before registering them with HQ. For that reason, we've removed the Allowance calculation from this line.</t>
  </si>
  <si>
    <t>Expense Planning</t>
  </si>
  <si>
    <r>
      <rPr>
        <sz val="10"/>
        <color theme="1"/>
        <rFont val="Verdana"/>
        <family val="2"/>
      </rPr>
      <t xml:space="preserve">Four digit numbers correspond to the account in the </t>
    </r>
    <r>
      <rPr>
        <i/>
        <sz val="10"/>
        <color theme="1"/>
        <rFont val="Verdana"/>
        <family val="2"/>
      </rPr>
      <t>Sample Chart of Accounts for SigEp Chapters</t>
    </r>
    <r>
      <rPr>
        <sz val="10"/>
        <color theme="1"/>
        <rFont val="Verdana"/>
        <family val="2"/>
      </rPr>
      <t xml:space="preserve"> which can be found on the VPF Resource page on sigep.org.</t>
    </r>
  </si>
  <si>
    <t>What and when are the chapter's expenses?</t>
  </si>
  <si>
    <t>RLC</t>
  </si>
  <si>
    <t>Projected Expenses</t>
  </si>
  <si>
    <t>SigEp</t>
  </si>
  <si>
    <t>Leadership Programs (Fall Bill; 5100)</t>
  </si>
  <si>
    <t>Note 1</t>
  </si>
  <si>
    <t>Insurance (Spring Bill; 5200)</t>
  </si>
  <si>
    <t>Carlson Leadership Academy (5300)</t>
  </si>
  <si>
    <t>Ruck Leadership Academy (5400)</t>
  </si>
  <si>
    <t>Life After College (5500)</t>
  </si>
  <si>
    <t>Grand Chapter Conclave (5600)</t>
  </si>
  <si>
    <t>New Member Fees (from Income; 5001)</t>
  </si>
  <si>
    <t>IFC Dues (6010)</t>
  </si>
  <si>
    <t>Other (6090)</t>
  </si>
  <si>
    <t>Philanthropy (6290)</t>
  </si>
  <si>
    <t>Athletics/IM's (6290)</t>
  </si>
  <si>
    <t>Social (6290)</t>
  </si>
  <si>
    <t>Founder's Day (6202)</t>
  </si>
  <si>
    <t>Chapter Retreat (6201)</t>
  </si>
  <si>
    <t>Spring Formal (6290)</t>
  </si>
  <si>
    <t>Summer Recruitment (6301)</t>
  </si>
  <si>
    <t>Formal Recruitment (6301)</t>
  </si>
  <si>
    <t>Year Round Recruitment (6301)</t>
  </si>
  <si>
    <t>BMS Mailing and Postage (6302)</t>
  </si>
  <si>
    <t>BMS Interview Expenses (6302)</t>
  </si>
  <si>
    <t>BMS Banquet Invitations (6302)</t>
  </si>
  <si>
    <t>BMS Banquet (6302)</t>
  </si>
  <si>
    <t>BMS Plaques and Certificates (6302)</t>
  </si>
  <si>
    <t>BMS Scholarship Money (6302)</t>
  </si>
  <si>
    <t>Sigma Challenge (6401)</t>
  </si>
  <si>
    <t>Phi Challenge (6420)</t>
  </si>
  <si>
    <t>Epsilon Challenge (6430)</t>
  </si>
  <si>
    <t>Brother Mentor Challenge (6440)</t>
  </si>
  <si>
    <t>Community Service (6490)</t>
  </si>
  <si>
    <t>Other (6490)</t>
  </si>
  <si>
    <t>Bank Charges (6501)</t>
  </si>
  <si>
    <t>Greekbill (6503)</t>
  </si>
  <si>
    <t>Tax Prep (6550)</t>
  </si>
  <si>
    <t>Ritual (4000)</t>
  </si>
  <si>
    <t>Other (4010)</t>
  </si>
  <si>
    <t>Composite (6790)</t>
  </si>
  <si>
    <t>Alumni Newsletter (6701)</t>
  </si>
  <si>
    <t>Website Related (6790)</t>
  </si>
  <si>
    <t>Other (6790)</t>
  </si>
  <si>
    <t>Learning Committee</t>
  </si>
  <si>
    <t>Faculty Recognition (7000)</t>
  </si>
  <si>
    <t>Materials/refreshments/etc. (7000)</t>
  </si>
  <si>
    <t>Rent to AVC (7100)</t>
  </si>
  <si>
    <t>Food/Kitchen (7200)</t>
  </si>
  <si>
    <t>Cleaning (7401)</t>
  </si>
  <si>
    <t>1. Check the VP of Finance Resources Page for the current information on the Leadership Programs (Fall Bill) and Insurance (Spring Bill) as this varies from year to year. Note that this year's bill is based on your PMR from March of the previous year.</t>
  </si>
  <si>
    <t>2. You can insert rows if you need more line items.</t>
  </si>
  <si>
    <r>
      <rPr>
        <b/>
        <sz val="28"/>
        <color rgb="FF800080"/>
        <rFont val="Verdana"/>
        <family val="2"/>
      </rPr>
      <t xml:space="preserve">SigEp Bill </t>
    </r>
    <r>
      <rPr>
        <b/>
        <sz val="28"/>
        <color rgb="FFFF0000"/>
        <rFont val="Verdana"/>
        <family val="2"/>
      </rPr>
      <t>Estimates</t>
    </r>
  </si>
  <si>
    <t>&lt;- Your chapter's Periodic Membership Report number for 2023-2024 year?</t>
  </si>
  <si>
    <t>Pro-tip: You can find this in mySigEp for your chapter, then pick "Dashboards/Recruitment." The number of men in chapter on March 1, 2023.</t>
  </si>
  <si>
    <t>No</t>
  </si>
  <si>
    <t>&lt; -Is your chapter an Sigma Epsilon Chapter in first two years of operation?</t>
  </si>
  <si>
    <t>&lt;- Did your chapter get a Buchanan Cup at Conclave in San Antonio in 2023?</t>
  </si>
  <si>
    <t>&lt; -Is your chapter an accredited SigEp Learning Community (or will you be by Dec. 1, 2023)?</t>
  </si>
  <si>
    <t>&lt; -How many safety management incidents/claims has your chapter had over prior two calendar years?</t>
  </si>
  <si>
    <t>Less than 1% of chapters have 2 incidents. If you have 3 or more, ask your HQ contact about Spring bill.</t>
  </si>
  <si>
    <t>&lt;- Spring insurance tier from info entered above</t>
  </si>
  <si>
    <t>&lt;- Spring insurance rate from info entered above</t>
  </si>
  <si>
    <t>&lt;- Total HQ fees per-man for this fiscal year (excludes the $300/new member fee).</t>
  </si>
  <si>
    <r>
      <rPr>
        <b/>
        <sz val="10"/>
        <color theme="1"/>
        <rFont val="Verdana"/>
        <family val="2"/>
      </rPr>
      <t xml:space="preserve">Fall 2023 Bill </t>
    </r>
    <r>
      <rPr>
        <b/>
        <sz val="10"/>
        <color rgb="FFFF0000"/>
        <rFont val="Verdana"/>
        <family val="2"/>
      </rPr>
      <t>Estimate</t>
    </r>
  </si>
  <si>
    <t xml:space="preserve">You can see the Fall 2022 Bill calculations here. </t>
  </si>
  <si>
    <t>&lt;- Base charge</t>
  </si>
  <si>
    <t>&lt;- Annual per man fee for programs and services for undergraduate chapters</t>
  </si>
  <si>
    <t xml:space="preserve">&lt;- Annual per man fee for housing loans for chapter facilities and improvements </t>
  </si>
  <si>
    <t>&lt;- Annual per man Chapter Investment Fund deposit (SigEp Educational Foundation)</t>
  </si>
  <si>
    <t>&lt;- Annual per man fee for technology</t>
  </si>
  <si>
    <r>
      <rPr>
        <b/>
        <sz val="10"/>
        <color theme="1"/>
        <rFont val="Verdana"/>
        <family val="2"/>
      </rPr>
      <t xml:space="preserve">Spring 2024 Bill </t>
    </r>
    <r>
      <rPr>
        <b/>
        <sz val="10"/>
        <color rgb="FFFF0000"/>
        <rFont val="Verdana"/>
        <family val="2"/>
      </rPr>
      <t>Estimate</t>
    </r>
  </si>
  <si>
    <t>You can see the Spring 2023 Bill calculations here. Watch the SigEp Finance Newsletter for when Spring 2024 is finalized.</t>
  </si>
  <si>
    <t>In 2023, Chapters that achieved a 100% participation rate in the annual Brotherhood Questionnaire received 5% discount off the tiered Per-man Fee or 20% off the chapter base fee, whichever amount is greater. Safest not to assume that at this point.</t>
  </si>
  <si>
    <t xml:space="preserve">&lt;- Base charge </t>
  </si>
  <si>
    <t xml:space="preserve">&lt;- Annual Tier 1 per man fee for Insurance </t>
  </si>
  <si>
    <t>&lt;- Annual Tier 2 per man fee for Insurance</t>
  </si>
  <si>
    <t>&lt;- Annual Tier 3 per man fee for Insurance</t>
  </si>
  <si>
    <t xml:space="preserve">&lt;- Annual Tier 4 per man fee for Insurance </t>
  </si>
  <si>
    <t xml:space="preserve">&lt;- Chapter-specific general liability account </t>
  </si>
  <si>
    <t xml:space="preserve">&lt;- General self-insurance account </t>
  </si>
  <si>
    <t>Calendar</t>
  </si>
  <si>
    <t>Sunday</t>
  </si>
  <si>
    <t>Monday</t>
  </si>
  <si>
    <t>Tuesday</t>
  </si>
  <si>
    <t>Wednesday</t>
  </si>
  <si>
    <t>Thursday</t>
  </si>
  <si>
    <t>Friday</t>
  </si>
  <si>
    <t>Saturday</t>
  </si>
  <si>
    <t>Comments</t>
  </si>
  <si>
    <t>Weekly during term</t>
  </si>
  <si>
    <t>Weekly &gt;</t>
  </si>
  <si>
    <t>Chapter Mtgs</t>
  </si>
  <si>
    <t>BMP Meets</t>
  </si>
  <si>
    <t>Rush Cte Mtg</t>
  </si>
  <si>
    <t>Exec Mtgs</t>
  </si>
  <si>
    <t>Sunday start v</t>
  </si>
  <si>
    <t>AVC Newsltr</t>
  </si>
  <si>
    <t>UFC Fight</t>
  </si>
  <si>
    <t>AVC Meeting</t>
  </si>
  <si>
    <t>Chap Retreat</t>
  </si>
  <si>
    <t>Classes Start 8/28, Rush Week 1</t>
  </si>
  <si>
    <t>Classes Start&gt;</t>
  </si>
  <si>
    <t>Meet the Bros</t>
  </si>
  <si>
    <t>Casino</t>
  </si>
  <si>
    <t>Game Room</t>
  </si>
  <si>
    <t>Basketball</t>
  </si>
  <si>
    <t>Mini Golf</t>
  </si>
  <si>
    <t>Tailgating</t>
  </si>
  <si>
    <t>&lt; Fall Dues Due 8/28</t>
  </si>
  <si>
    <t>Rush Week 2</t>
  </si>
  <si>
    <t>LabDay/BBQ</t>
  </si>
  <si>
    <t>Lake Day</t>
  </si>
  <si>
    <t>Rock Climbing</t>
  </si>
  <si>
    <t>Charity</t>
  </si>
  <si>
    <t>Bowling</t>
  </si>
  <si>
    <t>Rush Week 3</t>
  </si>
  <si>
    <t>Speaker</t>
  </si>
  <si>
    <t>AVC on 9/8</t>
  </si>
  <si>
    <t>Farmers Mkt</t>
  </si>
  <si>
    <t>Wingz</t>
  </si>
  <si>
    <t>Paintball</t>
  </si>
  <si>
    <t>BMS Luncheon</t>
  </si>
  <si>
    <t>Poker</t>
  </si>
  <si>
    <t>AVC/ANNUAL</t>
  </si>
  <si>
    <t>Movie Night</t>
  </si>
  <si>
    <t>Well Day</t>
  </si>
  <si>
    <t>Planetarium</t>
  </si>
  <si>
    <t>Fall Festival</t>
  </si>
  <si>
    <t>Haunt House</t>
  </si>
  <si>
    <t>Roller Skating</t>
  </si>
  <si>
    <t>Vetran's Day (Campus Closed)</t>
  </si>
  <si>
    <t>Veteran's Day</t>
  </si>
  <si>
    <t>Formal</t>
  </si>
  <si>
    <t>TED Talk</t>
  </si>
  <si>
    <t>k1 Speed</t>
  </si>
  <si>
    <t>Thxgv Potluck</t>
  </si>
  <si>
    <t>Thanksgiving (Campus Closed Th/Fr)</t>
  </si>
  <si>
    <t>Elections</t>
  </si>
  <si>
    <t>Thanksgiving</t>
  </si>
  <si>
    <t>Classes End</t>
  </si>
  <si>
    <t>Study Session</t>
  </si>
  <si>
    <t>ClsEnd/Fball</t>
  </si>
  <si>
    <t>Comm Service</t>
  </si>
  <si>
    <t>Finals Week</t>
  </si>
  <si>
    <t>WhtEl/Dinner</t>
  </si>
  <si>
    <t>Exec Retreat</t>
  </si>
  <si>
    <t>Rush Clinic</t>
  </si>
  <si>
    <t>Classes Start, Rush Week 1</t>
  </si>
  <si>
    <t>BBQ</t>
  </si>
  <si>
    <t>&lt; Spring Dues Due 1/23</t>
  </si>
  <si>
    <t>Rock Climb</t>
  </si>
  <si>
    <t>Laser Tag</t>
  </si>
  <si>
    <t>Pizza</t>
  </si>
  <si>
    <t>AVC on 2/9</t>
  </si>
  <si>
    <t>SLC PLAN</t>
  </si>
  <si>
    <t>Poker Night</t>
  </si>
  <si>
    <t>Roller Skate</t>
  </si>
  <si>
    <t>Carlson's??</t>
  </si>
  <si>
    <t>Carlsons in February/March (dates TBA)</t>
  </si>
  <si>
    <t>Top Golf</t>
  </si>
  <si>
    <t>Dinner</t>
  </si>
  <si>
    <t>Spring Break</t>
  </si>
  <si>
    <t>Conclave delegates finalized</t>
  </si>
  <si>
    <t>Conclave DL</t>
  </si>
  <si>
    <t>Composite Photo Deadline</t>
  </si>
  <si>
    <t>Composite DL</t>
  </si>
  <si>
    <t>Lazer Tag</t>
  </si>
  <si>
    <t>Volleyball</t>
  </si>
  <si>
    <t>Spring Festival</t>
  </si>
  <si>
    <t>Big Guest</t>
  </si>
  <si>
    <t>Kickball</t>
  </si>
  <si>
    <t>Party</t>
  </si>
  <si>
    <t>Wake Island</t>
  </si>
  <si>
    <t>Six Flags</t>
  </si>
  <si>
    <t>Beach</t>
  </si>
  <si>
    <t>Comments:</t>
  </si>
  <si>
    <t>Yes</t>
  </si>
  <si>
    <t>&lt;-Buck &amp; SLC Raw</t>
  </si>
  <si>
    <t>&lt;-Sigma Epsilon Allowance</t>
  </si>
  <si>
    <t>&lt;-Tier 1 vs 2 calc</t>
  </si>
  <si>
    <t>&lt;-Tier 2 vs 4 calc</t>
  </si>
  <si>
    <t>Table</t>
  </si>
  <si>
    <t>&lt;-Buffer for Insurance market uncertainty (included in tier estimates)</t>
  </si>
  <si>
    <t>See also the "2023-2024 SigEp Bill Estimates" tab which includes the best estimates for the 2023-2034 academic year as of 2023-04-04.</t>
  </si>
  <si>
    <t>Revised 2023-04-23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</si>
</sst>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Red]&quot;$&quot;#,##0.00"/>
  </numFmts>
  <fonts count="21" x14ac:knownFonts="1">
    <font>
      <sz val="10"/>
      <color rgb="FF000000"/>
      <name val="Verdana"/>
      <scheme val="minor"/>
    </font>
    <font>
      <sz val="28"/>
      <color rgb="FF800080"/>
      <name val="Verdana"/>
      <family val="2"/>
    </font>
    <font>
      <sz val="10"/>
      <color theme="1"/>
      <name val="Verdana"/>
      <family val="2"/>
    </font>
    <font>
      <b/>
      <sz val="28"/>
      <color rgb="FF800080"/>
      <name val="Verdana"/>
      <family val="2"/>
    </font>
    <font>
      <b/>
      <sz val="10"/>
      <color theme="1"/>
      <name val="Verdana"/>
      <family val="2"/>
    </font>
    <font>
      <sz val="20"/>
      <color rgb="FF800080"/>
      <name val="Verdana"/>
      <family val="2"/>
    </font>
    <font>
      <sz val="16"/>
      <color theme="1"/>
      <name val="Verdana"/>
      <family val="2"/>
    </font>
    <font>
      <b/>
      <sz val="9"/>
      <color rgb="FF800080"/>
      <name val="Verdana"/>
      <family val="2"/>
    </font>
    <font>
      <b/>
      <sz val="10"/>
      <color rgb="FF800080"/>
      <name val="Verdana"/>
      <family val="2"/>
    </font>
    <font>
      <sz val="11"/>
      <color theme="1"/>
      <name val="Verdana"/>
      <family val="2"/>
    </font>
    <font>
      <b/>
      <sz val="14"/>
      <color theme="1"/>
      <name val="Verdana"/>
      <family val="2"/>
    </font>
    <font>
      <b/>
      <sz val="11"/>
      <color theme="1"/>
      <name val="Verdana"/>
      <family val="2"/>
    </font>
    <font>
      <i/>
      <sz val="11"/>
      <color theme="1"/>
      <name val="Verdana"/>
      <family val="2"/>
    </font>
    <font>
      <u/>
      <sz val="10"/>
      <color theme="10"/>
      <name val="Verdana"/>
      <family val="2"/>
    </font>
    <font>
      <sz val="10"/>
      <name val="Verdana"/>
      <family val="2"/>
    </font>
    <font>
      <sz val="10"/>
      <color rgb="FFFFFFFF"/>
      <name val="Verdana"/>
      <family val="2"/>
    </font>
    <font>
      <b/>
      <sz val="10"/>
      <color rgb="FF741B47"/>
      <name val="Verdana"/>
      <family val="2"/>
    </font>
    <font>
      <sz val="10"/>
      <color theme="1"/>
      <name val="Verdana"/>
      <family val="2"/>
      <scheme val="minor"/>
    </font>
    <font>
      <i/>
      <sz val="10"/>
      <color theme="1"/>
      <name val="Verdana"/>
      <family val="2"/>
    </font>
    <font>
      <b/>
      <sz val="28"/>
      <color rgb="FFFF0000"/>
      <name val="Verdana"/>
      <family val="2"/>
    </font>
    <font>
      <b/>
      <sz val="10"/>
      <color rgb="FFFF0000"/>
      <name val="Verdana"/>
      <family val="2"/>
    </font>
  </fonts>
  <fills count="2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E5DFEC"/>
        <bgColor rgb="FFE5DFEC"/>
      </patternFill>
    </fill>
    <fill>
      <patternFill patternType="solid">
        <fgColor rgb="FFEAF1DD"/>
        <bgColor rgb="FFEAF1DD"/>
      </patternFill>
    </fill>
    <fill>
      <patternFill patternType="solid">
        <fgColor rgb="FFF2DBDB"/>
        <bgColor rgb="FFF2DBDB"/>
      </patternFill>
    </fill>
    <fill>
      <patternFill patternType="solid">
        <fgColor rgb="FFDAEEF3"/>
        <bgColor rgb="FFDAEEF3"/>
      </patternFill>
    </fill>
    <fill>
      <patternFill patternType="solid">
        <fgColor theme="1"/>
        <bgColor theme="1"/>
      </patternFill>
    </fill>
    <fill>
      <patternFill patternType="solid">
        <fgColor rgb="FFFF9999"/>
        <bgColor rgb="FFFF9999"/>
      </patternFill>
    </fill>
    <fill>
      <patternFill patternType="solid">
        <fgColor rgb="FFCCCCFF"/>
        <bgColor rgb="FFCCCCFF"/>
      </patternFill>
    </fill>
    <fill>
      <patternFill patternType="solid">
        <fgColor rgb="FFFFFF99"/>
        <bgColor rgb="FFFFFF99"/>
      </patternFill>
    </fill>
    <fill>
      <patternFill patternType="solid">
        <fgColor rgb="FFCCFF99"/>
        <bgColor rgb="FFCCFF99"/>
      </patternFill>
    </fill>
    <fill>
      <patternFill patternType="solid">
        <fgColor rgb="FFFF99CC"/>
        <bgColor rgb="FFFF99CC"/>
      </patternFill>
    </fill>
    <fill>
      <patternFill patternType="solid">
        <fgColor rgb="FF66FFFF"/>
        <bgColor rgb="FF66FFFF"/>
      </patternFill>
    </fill>
    <fill>
      <patternFill patternType="solid">
        <fgColor rgb="FFFF66FF"/>
        <bgColor rgb="FFFF66FF"/>
      </patternFill>
    </fill>
    <fill>
      <patternFill patternType="solid">
        <fgColor rgb="FF3399FF"/>
        <bgColor rgb="FF3399FF"/>
      </patternFill>
    </fill>
    <fill>
      <patternFill patternType="solid">
        <fgColor rgb="FFFF9900"/>
        <bgColor rgb="FFFF9900"/>
      </patternFill>
    </fill>
    <fill>
      <patternFill patternType="solid">
        <fgColor rgb="FF00FF99"/>
        <bgColor rgb="FF00FF99"/>
      </patternFill>
    </fill>
    <fill>
      <patternFill patternType="solid">
        <fgColor rgb="FFFABF8F"/>
        <bgColor rgb="FFFABF8F"/>
      </patternFill>
    </fill>
    <fill>
      <patternFill patternType="solid">
        <fgColor rgb="FF000000"/>
        <bgColor rgb="FF000000"/>
      </patternFill>
    </fill>
    <fill>
      <patternFill patternType="solid">
        <fgColor rgb="FFD9D9D9"/>
        <bgColor rgb="FFD9D9D9"/>
      </patternFill>
    </fill>
    <fill>
      <patternFill patternType="solid">
        <fgColor rgb="FF9900FF"/>
        <bgColor rgb="FF9900FF"/>
      </patternFill>
    </fill>
    <fill>
      <patternFill patternType="solid">
        <fgColor rgb="FFB7B7B7"/>
        <bgColor rgb="FFB7B7B7"/>
      </patternFill>
    </fill>
    <fill>
      <patternFill patternType="solid">
        <fgColor rgb="FF9C0006"/>
        <bgColor rgb="FF9C0006"/>
      </patternFill>
    </fill>
    <fill>
      <patternFill patternType="solid">
        <fgColor rgb="FF00FF00"/>
        <bgColor rgb="FF00FF00"/>
      </patternFill>
    </fill>
    <fill>
      <patternFill patternType="solid">
        <fgColor rgb="FF0000FF"/>
        <bgColor rgb="FF0000FF"/>
      </patternFill>
    </fill>
    <fill>
      <patternFill patternType="solid">
        <fgColor rgb="FFFF0000"/>
        <bgColor rgb="FFFF0000"/>
      </patternFill>
    </fill>
    <fill>
      <patternFill patternType="solid">
        <fgColor rgb="FFF79646"/>
        <bgColor rgb="FFF79646"/>
      </patternFill>
    </fill>
  </fills>
  <borders count="8">
    <border>
      <left/>
      <right/>
      <top/>
      <bottom/>
      <diagonal/>
    </border>
    <border>
      <left/>
      <right/>
      <top/>
      <bottom/>
      <diagonal/>
    </border>
    <border>
      <left style="thick">
        <color rgb="FF000000"/>
      </left>
      <right/>
      <top/>
      <bottom/>
      <diagonal/>
    </border>
    <border>
      <left style="medium">
        <color rgb="FF000000"/>
      </left>
      <right/>
      <top/>
      <bottom/>
      <diagonal/>
    </border>
    <border>
      <left/>
      <right style="medium">
        <color rgb="FF000000"/>
      </right>
      <top/>
      <bottom/>
      <diagonal/>
    </border>
    <border>
      <left style="thin">
        <color rgb="FF000000"/>
      </left>
      <right/>
      <top/>
      <bottom/>
      <diagonal/>
    </border>
    <border>
      <left/>
      <right/>
      <top/>
      <bottom/>
      <diagonal/>
    </border>
    <border>
      <left/>
      <right/>
      <top/>
      <bottom/>
      <diagonal/>
    </border>
  </borders>
  <cellStyleXfs count="1">
    <xf numFmtId="0" fontId="0" fillId="0" borderId="0"/>
  </cellStyleXfs>
  <cellXfs count="111">
    <xf numFmtId="0" fontId="0" fillId="0" borderId="0" xfId="0"/>
    <xf numFmtId="0" fontId="1" fillId="2" borderId="1" xfId="0" applyFont="1" applyFill="1" applyBorder="1" applyAlignment="1">
      <alignment horizontal="left"/>
    </xf>
    <xf numFmtId="0" fontId="2" fillId="0" borderId="0" xfId="0" applyFont="1"/>
    <xf numFmtId="0" fontId="3" fillId="3" borderId="1" xfId="0" applyFont="1" applyFill="1" applyBorder="1" applyAlignment="1">
      <alignment horizontal="left"/>
    </xf>
    <xf numFmtId="0" fontId="1" fillId="3" borderId="1" xfId="0" applyFont="1" applyFill="1" applyBorder="1" applyAlignment="1">
      <alignment horizontal="left"/>
    </xf>
    <xf numFmtId="0" fontId="4" fillId="3" borderId="1" xfId="0" applyFont="1" applyFill="1" applyBorder="1"/>
    <xf numFmtId="0" fontId="4" fillId="3" borderId="2" xfId="0" applyFont="1" applyFill="1" applyBorder="1" applyAlignment="1">
      <alignment horizontal="right"/>
    </xf>
    <xf numFmtId="0" fontId="2" fillId="3" borderId="1" xfId="0" applyFont="1" applyFill="1" applyBorder="1" applyAlignment="1">
      <alignment horizontal="right"/>
    </xf>
    <xf numFmtId="0" fontId="4" fillId="3" borderId="3" xfId="0" applyFont="1" applyFill="1" applyBorder="1" applyAlignment="1">
      <alignment horizontal="right"/>
    </xf>
    <xf numFmtId="0" fontId="2" fillId="4" borderId="1" xfId="0" applyFont="1" applyFill="1" applyBorder="1" applyAlignment="1">
      <alignment horizontal="left"/>
    </xf>
    <xf numFmtId="0" fontId="2" fillId="3" borderId="2" xfId="0" applyFont="1" applyFill="1" applyBorder="1"/>
    <xf numFmtId="44" fontId="2" fillId="3" borderId="1" xfId="0" applyNumberFormat="1" applyFont="1" applyFill="1" applyBorder="1"/>
    <xf numFmtId="44" fontId="4" fillId="3" borderId="3" xfId="0" applyNumberFormat="1" applyFont="1" applyFill="1" applyBorder="1"/>
    <xf numFmtId="0" fontId="2" fillId="5" borderId="1" xfId="0" applyFont="1" applyFill="1" applyBorder="1" applyAlignment="1">
      <alignment horizontal="left" wrapText="1"/>
    </xf>
    <xf numFmtId="0" fontId="2" fillId="6" borderId="1" xfId="0" applyFont="1" applyFill="1" applyBorder="1" applyAlignment="1">
      <alignment horizontal="left"/>
    </xf>
    <xf numFmtId="0" fontId="2" fillId="7" borderId="1" xfId="0" applyFont="1" applyFill="1" applyBorder="1" applyAlignment="1">
      <alignment horizontal="left"/>
    </xf>
    <xf numFmtId="0" fontId="2" fillId="3" borderId="1" xfId="0" applyFont="1" applyFill="1" applyBorder="1"/>
    <xf numFmtId="0" fontId="2" fillId="3" borderId="3" xfId="0" applyFont="1" applyFill="1" applyBorder="1"/>
    <xf numFmtId="44" fontId="4" fillId="3" borderId="1" xfId="0" applyNumberFormat="1" applyFont="1" applyFill="1" applyBorder="1"/>
    <xf numFmtId="0" fontId="2" fillId="8" borderId="1" xfId="0" applyFont="1" applyFill="1" applyBorder="1"/>
    <xf numFmtId="0" fontId="2" fillId="8" borderId="2" xfId="0" applyFont="1" applyFill="1" applyBorder="1"/>
    <xf numFmtId="0" fontId="2" fillId="8" borderId="3" xfId="0" applyFont="1" applyFill="1" applyBorder="1"/>
    <xf numFmtId="44" fontId="2" fillId="9" borderId="1" xfId="0" applyNumberFormat="1" applyFont="1" applyFill="1" applyBorder="1"/>
    <xf numFmtId="44" fontId="2" fillId="10" borderId="1" xfId="0" applyNumberFormat="1" applyFont="1" applyFill="1" applyBorder="1"/>
    <xf numFmtId="44" fontId="2" fillId="11" borderId="1" xfId="0" applyNumberFormat="1" applyFont="1" applyFill="1" applyBorder="1"/>
    <xf numFmtId="44" fontId="2" fillId="12" borderId="1" xfId="0" applyNumberFormat="1" applyFont="1" applyFill="1" applyBorder="1"/>
    <xf numFmtId="44" fontId="2" fillId="13" borderId="1" xfId="0" applyNumberFormat="1" applyFont="1" applyFill="1" applyBorder="1"/>
    <xf numFmtId="44" fontId="2" fillId="14" borderId="1" xfId="0" applyNumberFormat="1" applyFont="1" applyFill="1" applyBorder="1"/>
    <xf numFmtId="44" fontId="2" fillId="15" borderId="1" xfId="0" applyNumberFormat="1" applyFont="1" applyFill="1" applyBorder="1"/>
    <xf numFmtId="44" fontId="2" fillId="16" borderId="1" xfId="0" applyNumberFormat="1" applyFont="1" applyFill="1" applyBorder="1"/>
    <xf numFmtId="44" fontId="2" fillId="17" borderId="1" xfId="0" applyNumberFormat="1" applyFont="1" applyFill="1" applyBorder="1"/>
    <xf numFmtId="44" fontId="2" fillId="18" borderId="1" xfId="0" applyNumberFormat="1" applyFont="1" applyFill="1" applyBorder="1"/>
    <xf numFmtId="44" fontId="2" fillId="19" borderId="1" xfId="0" applyNumberFormat="1" applyFont="1" applyFill="1" applyBorder="1"/>
    <xf numFmtId="44" fontId="2" fillId="2" borderId="1" xfId="0" applyNumberFormat="1" applyFont="1" applyFill="1" applyBorder="1"/>
    <xf numFmtId="0" fontId="5" fillId="3" borderId="1" xfId="0" applyFont="1" applyFill="1" applyBorder="1"/>
    <xf numFmtId="16" fontId="6" fillId="2" borderId="1" xfId="0" applyNumberFormat="1" applyFont="1" applyFill="1" applyBorder="1"/>
    <xf numFmtId="0" fontId="2" fillId="3" borderId="1" xfId="0" applyFont="1" applyFill="1" applyBorder="1" applyAlignment="1">
      <alignment wrapText="1"/>
    </xf>
    <xf numFmtId="0" fontId="4" fillId="3" borderId="4" xfId="0" applyFont="1" applyFill="1" applyBorder="1"/>
    <xf numFmtId="0" fontId="4" fillId="3" borderId="4" xfId="0" applyFont="1" applyFill="1" applyBorder="1" applyAlignment="1">
      <alignment horizontal="right"/>
    </xf>
    <xf numFmtId="0" fontId="4" fillId="4" borderId="1" xfId="0" applyFont="1" applyFill="1" applyBorder="1" applyAlignment="1">
      <alignment horizontal="left"/>
    </xf>
    <xf numFmtId="0" fontId="2" fillId="4" borderId="1" xfId="0" applyFont="1" applyFill="1" applyBorder="1" applyAlignment="1">
      <alignment horizontal="left" wrapText="1"/>
    </xf>
    <xf numFmtId="0" fontId="2" fillId="3" borderId="4" xfId="0" applyFont="1" applyFill="1" applyBorder="1"/>
    <xf numFmtId="44" fontId="2" fillId="0" borderId="0" xfId="0" applyNumberFormat="1" applyFont="1"/>
    <xf numFmtId="0" fontId="4" fillId="5" borderId="1" xfId="0" applyFont="1" applyFill="1" applyBorder="1" applyAlignment="1">
      <alignment horizontal="left"/>
    </xf>
    <xf numFmtId="0" fontId="4" fillId="6" borderId="1" xfId="0" applyFont="1" applyFill="1" applyBorder="1" applyAlignment="1">
      <alignment horizontal="left"/>
    </xf>
    <xf numFmtId="0" fontId="2" fillId="6" borderId="1" xfId="0" applyFont="1" applyFill="1" applyBorder="1" applyAlignment="1">
      <alignment horizontal="left" wrapText="1"/>
    </xf>
    <xf numFmtId="0" fontId="4" fillId="7" borderId="1" xfId="0" applyFont="1" applyFill="1" applyBorder="1" applyAlignment="1">
      <alignment horizontal="left"/>
    </xf>
    <xf numFmtId="0" fontId="2" fillId="7" borderId="1" xfId="0" applyFont="1" applyFill="1" applyBorder="1" applyAlignment="1">
      <alignment horizontal="left" wrapText="1"/>
    </xf>
    <xf numFmtId="0" fontId="4" fillId="3" borderId="1" xfId="0" applyFont="1" applyFill="1" applyBorder="1" applyAlignment="1">
      <alignment horizontal="right"/>
    </xf>
    <xf numFmtId="164" fontId="2" fillId="4" borderId="1" xfId="0" applyNumberFormat="1" applyFont="1" applyFill="1" applyBorder="1"/>
    <xf numFmtId="164" fontId="2" fillId="3" borderId="1" xfId="0" applyNumberFormat="1" applyFont="1" applyFill="1" applyBorder="1"/>
    <xf numFmtId="164" fontId="2" fillId="5" borderId="1" xfId="0" applyNumberFormat="1" applyFont="1" applyFill="1" applyBorder="1"/>
    <xf numFmtId="164" fontId="2" fillId="6" borderId="1" xfId="0" applyNumberFormat="1" applyFont="1" applyFill="1" applyBorder="1"/>
    <xf numFmtId="164" fontId="2" fillId="7" borderId="1" xfId="0" applyNumberFormat="1" applyFont="1" applyFill="1" applyBorder="1"/>
    <xf numFmtId="0" fontId="4" fillId="3" borderId="1" xfId="0" applyFont="1" applyFill="1" applyBorder="1" applyAlignment="1">
      <alignment horizontal="left"/>
    </xf>
    <xf numFmtId="0" fontId="2" fillId="3" borderId="1" xfId="0" applyFont="1" applyFill="1" applyBorder="1" applyAlignment="1">
      <alignment horizontal="left" wrapText="1"/>
    </xf>
    <xf numFmtId="0" fontId="7" fillId="3" borderId="1" xfId="0" applyFont="1" applyFill="1" applyBorder="1"/>
    <xf numFmtId="9" fontId="8" fillId="2" borderId="1" xfId="0" applyNumberFormat="1" applyFont="1" applyFill="1" applyBorder="1"/>
    <xf numFmtId="0" fontId="9" fillId="0" borderId="0" xfId="0" applyFont="1"/>
    <xf numFmtId="0" fontId="2" fillId="3" borderId="1" xfId="0" applyFont="1" applyFill="1" applyBorder="1" applyAlignment="1">
      <alignment horizontal="left"/>
    </xf>
    <xf numFmtId="44" fontId="4" fillId="0" borderId="0" xfId="0" applyNumberFormat="1" applyFont="1"/>
    <xf numFmtId="0" fontId="10" fillId="3" borderId="5" xfId="0" applyFont="1" applyFill="1" applyBorder="1"/>
    <xf numFmtId="44" fontId="9" fillId="3" borderId="1" xfId="0" applyNumberFormat="1" applyFont="1" applyFill="1" applyBorder="1"/>
    <xf numFmtId="0" fontId="11" fillId="3" borderId="5" xfId="0" applyFont="1" applyFill="1" applyBorder="1"/>
    <xf numFmtId="49" fontId="9" fillId="9" borderId="5" xfId="0" applyNumberFormat="1" applyFont="1" applyFill="1" applyBorder="1" applyAlignment="1">
      <alignment horizontal="left"/>
    </xf>
    <xf numFmtId="44" fontId="9" fillId="0" borderId="0" xfId="0" applyNumberFormat="1" applyFont="1"/>
    <xf numFmtId="0" fontId="12" fillId="3" borderId="5" xfId="0" applyFont="1" applyFill="1" applyBorder="1" applyAlignment="1">
      <alignment horizontal="left"/>
    </xf>
    <xf numFmtId="49" fontId="11" fillId="3" borderId="5" xfId="0" applyNumberFormat="1" applyFont="1" applyFill="1" applyBorder="1" applyAlignment="1">
      <alignment horizontal="left"/>
    </xf>
    <xf numFmtId="49" fontId="9" fillId="10" borderId="5" xfId="0" applyNumberFormat="1" applyFont="1" applyFill="1" applyBorder="1" applyAlignment="1">
      <alignment horizontal="left"/>
    </xf>
    <xf numFmtId="49" fontId="9" fillId="11" borderId="5" xfId="0" applyNumberFormat="1" applyFont="1" applyFill="1" applyBorder="1" applyAlignment="1">
      <alignment horizontal="left"/>
    </xf>
    <xf numFmtId="49" fontId="9" fillId="3" borderId="5" xfId="0" applyNumberFormat="1" applyFont="1" applyFill="1" applyBorder="1" applyAlignment="1">
      <alignment horizontal="left"/>
    </xf>
    <xf numFmtId="49" fontId="9" fillId="12" borderId="5" xfId="0" applyNumberFormat="1" applyFont="1" applyFill="1" applyBorder="1" applyAlignment="1">
      <alignment horizontal="left"/>
    </xf>
    <xf numFmtId="49" fontId="9" fillId="13" borderId="5" xfId="0" applyNumberFormat="1" applyFont="1" applyFill="1" applyBorder="1" applyAlignment="1">
      <alignment horizontal="left"/>
    </xf>
    <xf numFmtId="49" fontId="9" fillId="14" borderId="5" xfId="0" applyNumberFormat="1" applyFont="1" applyFill="1" applyBorder="1" applyAlignment="1">
      <alignment horizontal="left"/>
    </xf>
    <xf numFmtId="49" fontId="9" fillId="15" borderId="5" xfId="0" applyNumberFormat="1" applyFont="1" applyFill="1" applyBorder="1" applyAlignment="1">
      <alignment horizontal="left"/>
    </xf>
    <xf numFmtId="49" fontId="9" fillId="16" borderId="5" xfId="0" applyNumberFormat="1" applyFont="1" applyFill="1" applyBorder="1" applyAlignment="1">
      <alignment horizontal="left"/>
    </xf>
    <xf numFmtId="49" fontId="9" fillId="17" borderId="5" xfId="0" applyNumberFormat="1" applyFont="1" applyFill="1" applyBorder="1" applyAlignment="1">
      <alignment horizontal="left"/>
    </xf>
    <xf numFmtId="49" fontId="9" fillId="18" borderId="5" xfId="0" applyNumberFormat="1" applyFont="1" applyFill="1" applyBorder="1" applyAlignment="1">
      <alignment horizontal="left"/>
    </xf>
    <xf numFmtId="49" fontId="9" fillId="19" borderId="5" xfId="0" applyNumberFormat="1" applyFont="1" applyFill="1" applyBorder="1" applyAlignment="1">
      <alignment horizontal="left"/>
    </xf>
    <xf numFmtId="0" fontId="11" fillId="3" borderId="5" xfId="0" applyFont="1" applyFill="1" applyBorder="1" applyAlignment="1">
      <alignment horizontal="left"/>
    </xf>
    <xf numFmtId="44" fontId="11" fillId="3" borderId="1" xfId="0" applyNumberFormat="1" applyFont="1" applyFill="1" applyBorder="1"/>
    <xf numFmtId="0" fontId="9" fillId="3" borderId="1" xfId="0" applyFont="1" applyFill="1" applyBorder="1" applyAlignment="1">
      <alignment horizontal="left"/>
    </xf>
    <xf numFmtId="165" fontId="9" fillId="3" borderId="1" xfId="0" applyNumberFormat="1" applyFont="1" applyFill="1" applyBorder="1"/>
    <xf numFmtId="0" fontId="9" fillId="3" borderId="1" xfId="0" applyFont="1" applyFill="1" applyBorder="1"/>
    <xf numFmtId="0" fontId="2" fillId="2" borderId="1" xfId="0" applyFont="1" applyFill="1" applyBorder="1"/>
    <xf numFmtId="0" fontId="13" fillId="3" borderId="1" xfId="0" applyFont="1" applyFill="1" applyBorder="1"/>
    <xf numFmtId="9" fontId="2" fillId="3" borderId="1" xfId="0" applyNumberFormat="1" applyFont="1" applyFill="1" applyBorder="1"/>
    <xf numFmtId="0" fontId="2" fillId="20" borderId="1" xfId="0" applyFont="1" applyFill="1" applyBorder="1" applyAlignment="1">
      <alignment wrapText="1"/>
    </xf>
    <xf numFmtId="0" fontId="2" fillId="21" borderId="1" xfId="0" applyFont="1" applyFill="1" applyBorder="1" applyAlignment="1">
      <alignment wrapText="1"/>
    </xf>
    <xf numFmtId="0" fontId="4" fillId="21" borderId="1" xfId="0" applyFont="1" applyFill="1" applyBorder="1" applyAlignment="1">
      <alignment wrapText="1"/>
    </xf>
    <xf numFmtId="0" fontId="2" fillId="0" borderId="0" xfId="0" applyFont="1" applyAlignment="1">
      <alignment wrapText="1"/>
    </xf>
    <xf numFmtId="0" fontId="2" fillId="0" borderId="0" xfId="0" applyFont="1" applyAlignment="1">
      <alignment horizontal="right" wrapText="1"/>
    </xf>
    <xf numFmtId="0" fontId="15" fillId="22" borderId="1" xfId="0" applyFont="1" applyFill="1" applyBorder="1" applyAlignment="1">
      <alignment wrapText="1"/>
    </xf>
    <xf numFmtId="0" fontId="2" fillId="23" borderId="1" xfId="0" applyFont="1" applyFill="1" applyBorder="1" applyAlignment="1">
      <alignment wrapText="1"/>
    </xf>
    <xf numFmtId="16" fontId="2" fillId="0" borderId="0" xfId="0" applyNumberFormat="1" applyFont="1" applyAlignment="1">
      <alignment horizontal="right" wrapText="1"/>
    </xf>
    <xf numFmtId="0" fontId="15" fillId="24" borderId="1" xfId="0" applyFont="1" applyFill="1" applyBorder="1" applyAlignment="1">
      <alignment wrapText="1"/>
    </xf>
    <xf numFmtId="0" fontId="2" fillId="25" borderId="1" xfId="0" applyFont="1" applyFill="1" applyBorder="1" applyAlignment="1">
      <alignment wrapText="1"/>
    </xf>
    <xf numFmtId="0" fontId="15" fillId="26" borderId="1" xfId="0" applyFont="1" applyFill="1" applyBorder="1" applyAlignment="1">
      <alignment wrapText="1"/>
    </xf>
    <xf numFmtId="0" fontId="15" fillId="20" borderId="1" xfId="0" applyFont="1" applyFill="1" applyBorder="1" applyAlignment="1">
      <alignment wrapText="1"/>
    </xf>
    <xf numFmtId="0" fontId="2" fillId="12" borderId="1" xfId="0" applyFont="1" applyFill="1" applyBorder="1" applyAlignment="1">
      <alignment wrapText="1"/>
    </xf>
    <xf numFmtId="0" fontId="2" fillId="11" borderId="1" xfId="0" applyFont="1" applyFill="1" applyBorder="1" applyAlignment="1">
      <alignment wrapText="1"/>
    </xf>
    <xf numFmtId="0" fontId="15" fillId="27" borderId="1" xfId="0" applyFont="1" applyFill="1" applyBorder="1" applyAlignment="1">
      <alignment wrapText="1"/>
    </xf>
    <xf numFmtId="0" fontId="2" fillId="11" borderId="1" xfId="0" applyFont="1" applyFill="1" applyBorder="1" applyAlignment="1">
      <alignment vertical="center"/>
    </xf>
    <xf numFmtId="0" fontId="2" fillId="28" borderId="1" xfId="0" applyFont="1" applyFill="1" applyBorder="1" applyAlignment="1">
      <alignment wrapText="1"/>
    </xf>
    <xf numFmtId="0" fontId="2" fillId="14" borderId="1" xfId="0" applyFont="1" applyFill="1" applyBorder="1" applyAlignment="1">
      <alignment wrapText="1"/>
    </xf>
    <xf numFmtId="0" fontId="2" fillId="8" borderId="1" xfId="0" applyFont="1" applyFill="1" applyBorder="1" applyAlignment="1">
      <alignment wrapText="1"/>
    </xf>
    <xf numFmtId="0" fontId="2" fillId="8" borderId="1" xfId="0" applyFont="1" applyFill="1" applyBorder="1" applyAlignment="1">
      <alignment horizontal="right" wrapText="1"/>
    </xf>
    <xf numFmtId="0" fontId="16" fillId="0" borderId="0" xfId="0" applyFont="1" applyAlignment="1">
      <alignment wrapText="1"/>
    </xf>
    <xf numFmtId="0" fontId="17" fillId="0" borderId="0" xfId="0" applyFont="1"/>
    <xf numFmtId="0" fontId="2" fillId="3" borderId="6" xfId="0" applyFont="1" applyFill="1" applyBorder="1" applyAlignment="1">
      <alignment horizontal="left" wrapText="1"/>
    </xf>
    <xf numFmtId="0" fontId="14" fillId="0" borderId="7" xfId="0" applyFont="1" applyBorder="1"/>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hyperlink" Target="https://sigep.org/wp-content/uploads/Spring-2022-Insurance-and-Member-Safety-Bill-Fee-Structure.pdf" TargetMode="External"/><Relationship Id="rId1" Type="http://schemas.openxmlformats.org/officeDocument/2006/relationships/hyperlink" Target="https://sigep.org/wp-content/uploads/Fall-2022-Programs-and-Services-Bill-Fee-Structu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O31" sqref="O31"/>
    </sheetView>
  </sheetViews>
  <sheetFormatPr defaultColWidth="11.25" defaultRowHeight="15" customHeight="1" x14ac:dyDescent="0.2"/>
  <cols>
    <col min="1" max="1" width="19.875" customWidth="1"/>
    <col min="2" max="2" width="10.625" customWidth="1"/>
    <col min="3" max="8" width="13.25" customWidth="1"/>
    <col min="9" max="9" width="10.125" customWidth="1"/>
    <col min="10" max="15" width="13.25" customWidth="1"/>
    <col min="16" max="16" width="14.375" customWidth="1"/>
    <col min="17" max="26" width="9" customWidth="1"/>
  </cols>
  <sheetData>
    <row r="1" spans="1:26" ht="35.25" x14ac:dyDescent="0.45">
      <c r="A1" s="1" t="s">
        <v>0</v>
      </c>
      <c r="B1" s="1"/>
      <c r="C1" s="1"/>
      <c r="D1" s="1"/>
      <c r="E1" s="1"/>
      <c r="F1" s="1"/>
      <c r="G1" s="1"/>
      <c r="H1" s="1"/>
      <c r="I1" s="1"/>
      <c r="J1" s="1"/>
      <c r="K1" s="1"/>
      <c r="L1" s="1"/>
      <c r="M1" s="1"/>
      <c r="N1" s="1"/>
      <c r="O1" s="1"/>
      <c r="P1" s="1"/>
      <c r="Q1" s="2"/>
      <c r="R1" s="2"/>
      <c r="S1" s="2"/>
      <c r="T1" s="2"/>
      <c r="U1" s="2"/>
      <c r="V1" s="2"/>
      <c r="W1" s="2"/>
      <c r="X1" s="2"/>
      <c r="Y1" s="2"/>
      <c r="Z1" s="2"/>
    </row>
    <row r="2" spans="1:26" ht="35.25" x14ac:dyDescent="0.45">
      <c r="A2" s="3" t="s">
        <v>1</v>
      </c>
      <c r="B2" s="4"/>
      <c r="C2" s="4"/>
      <c r="D2" s="4"/>
      <c r="E2" s="4"/>
      <c r="F2" s="4"/>
      <c r="G2" s="4"/>
      <c r="H2" s="4"/>
      <c r="I2" s="4"/>
      <c r="J2" s="4"/>
      <c r="K2" s="4"/>
      <c r="L2" s="4"/>
      <c r="M2" s="4"/>
      <c r="N2" s="4"/>
      <c r="O2" s="4"/>
      <c r="P2" s="4"/>
      <c r="Q2" s="2"/>
      <c r="R2" s="2"/>
      <c r="S2" s="2"/>
      <c r="T2" s="2"/>
      <c r="U2" s="2"/>
      <c r="V2" s="2"/>
      <c r="W2" s="2"/>
      <c r="X2" s="2"/>
      <c r="Y2" s="2"/>
      <c r="Z2" s="2"/>
    </row>
    <row r="3" spans="1:26" ht="12.75" customHeight="1" x14ac:dyDescent="0.2">
      <c r="A3" s="5" t="s">
        <v>2</v>
      </c>
      <c r="B3" s="6" t="s">
        <v>3</v>
      </c>
      <c r="C3" s="7" t="s">
        <v>4</v>
      </c>
      <c r="D3" s="7" t="s">
        <v>5</v>
      </c>
      <c r="E3" s="7" t="s">
        <v>6</v>
      </c>
      <c r="F3" s="7" t="s">
        <v>7</v>
      </c>
      <c r="G3" s="7" t="s">
        <v>8</v>
      </c>
      <c r="H3" s="7" t="s">
        <v>9</v>
      </c>
      <c r="I3" s="6" t="s">
        <v>10</v>
      </c>
      <c r="J3" s="7" t="s">
        <v>11</v>
      </c>
      <c r="K3" s="7" t="s">
        <v>12</v>
      </c>
      <c r="L3" s="7" t="s">
        <v>13</v>
      </c>
      <c r="M3" s="7" t="s">
        <v>14</v>
      </c>
      <c r="N3" s="7" t="s">
        <v>15</v>
      </c>
      <c r="O3" s="7" t="s">
        <v>16</v>
      </c>
      <c r="P3" s="8" t="s">
        <v>17</v>
      </c>
      <c r="Q3" s="2"/>
      <c r="R3" s="2"/>
      <c r="S3" s="2"/>
      <c r="T3" s="2"/>
      <c r="U3" s="2"/>
      <c r="V3" s="2"/>
      <c r="W3" s="2"/>
      <c r="X3" s="2"/>
      <c r="Y3" s="2"/>
      <c r="Z3" s="2"/>
    </row>
    <row r="4" spans="1:26" ht="12.75" customHeight="1" x14ac:dyDescent="0.2">
      <c r="A4" s="5"/>
      <c r="B4" s="6"/>
      <c r="C4" s="7"/>
      <c r="D4" s="7"/>
      <c r="E4" s="7"/>
      <c r="F4" s="7"/>
      <c r="G4" s="7"/>
      <c r="H4" s="7"/>
      <c r="I4" s="6"/>
      <c r="J4" s="7"/>
      <c r="K4" s="7"/>
      <c r="L4" s="7"/>
      <c r="M4" s="7"/>
      <c r="N4" s="7"/>
      <c r="O4" s="7"/>
      <c r="P4" s="8"/>
      <c r="Q4" s="2"/>
      <c r="R4" s="2"/>
      <c r="S4" s="2"/>
      <c r="T4" s="2"/>
      <c r="U4" s="2"/>
      <c r="V4" s="2"/>
      <c r="W4" s="2"/>
      <c r="X4" s="2"/>
      <c r="Y4" s="2"/>
      <c r="Z4" s="2"/>
    </row>
    <row r="5" spans="1:26" ht="12.75" customHeight="1" x14ac:dyDescent="0.2">
      <c r="A5" s="9" t="s">
        <v>18</v>
      </c>
      <c r="B5" s="10"/>
      <c r="C5" s="11">
        <f>SUM(Income!D34:D37)</f>
        <v>0</v>
      </c>
      <c r="D5" s="11">
        <f>SUM(Income!E34:E37)</f>
        <v>22716</v>
      </c>
      <c r="E5" s="11">
        <f>SUM(Income!F34:F37)</f>
        <v>1813.5</v>
      </c>
      <c r="F5" s="11">
        <f>SUM(Income!G34:G37)</f>
        <v>3816</v>
      </c>
      <c r="G5" s="11">
        <f>SUM(Income!H34:H37)</f>
        <v>2083.5</v>
      </c>
      <c r="H5" s="11">
        <f>SUM(Income!I34:I37)</f>
        <v>0</v>
      </c>
      <c r="I5" s="10"/>
      <c r="J5" s="11">
        <f>SUM(Income!K34:K37)</f>
        <v>35820</v>
      </c>
      <c r="K5" s="11">
        <f>SUM(Income!L34:L37)</f>
        <v>1710</v>
      </c>
      <c r="L5" s="11">
        <f>SUM(Income!M34:M37)</f>
        <v>2452.5</v>
      </c>
      <c r="M5" s="11">
        <f>SUM(Income!N34:N37)</f>
        <v>1462.5</v>
      </c>
      <c r="N5" s="11">
        <f>SUM(Income!O34:O37)</f>
        <v>0</v>
      </c>
      <c r="O5" s="11">
        <f>SUM(Income!P34:P37)</f>
        <v>0</v>
      </c>
      <c r="P5" s="12">
        <f t="shared" ref="P5:P8" si="0">SUM(C5:O5)</f>
        <v>71874</v>
      </c>
      <c r="Q5" s="2"/>
      <c r="R5" s="2"/>
      <c r="S5" s="2"/>
      <c r="T5" s="2"/>
      <c r="U5" s="2"/>
      <c r="V5" s="2"/>
      <c r="W5" s="2"/>
      <c r="X5" s="2"/>
      <c r="Y5" s="2"/>
      <c r="Z5" s="2"/>
    </row>
    <row r="6" spans="1:26" ht="12.75" customHeight="1" x14ac:dyDescent="0.2">
      <c r="A6" s="13" t="s">
        <v>19</v>
      </c>
      <c r="B6" s="10"/>
      <c r="C6" s="11">
        <f>Income!D38</f>
        <v>0</v>
      </c>
      <c r="D6" s="11">
        <f>Income!E38</f>
        <v>0</v>
      </c>
      <c r="E6" s="11">
        <f>Income!F38</f>
        <v>1800</v>
      </c>
      <c r="F6" s="11">
        <f>Income!G38</f>
        <v>3600</v>
      </c>
      <c r="G6" s="11">
        <f>Income!H38</f>
        <v>1200</v>
      </c>
      <c r="H6" s="11">
        <f>Income!I38</f>
        <v>0</v>
      </c>
      <c r="I6" s="10"/>
      <c r="J6" s="11">
        <f>Income!K38</f>
        <v>0</v>
      </c>
      <c r="K6" s="11">
        <f>Income!L38</f>
        <v>1200</v>
      </c>
      <c r="L6" s="11">
        <f>Income!M38</f>
        <v>2100</v>
      </c>
      <c r="M6" s="11">
        <f>Income!N38</f>
        <v>900</v>
      </c>
      <c r="N6" s="11">
        <f>Income!O38</f>
        <v>0</v>
      </c>
      <c r="O6" s="11">
        <f>Income!P38</f>
        <v>0</v>
      </c>
      <c r="P6" s="12">
        <f t="shared" si="0"/>
        <v>10800</v>
      </c>
      <c r="Q6" s="2"/>
      <c r="R6" s="2"/>
      <c r="S6" s="2"/>
      <c r="T6" s="2"/>
      <c r="U6" s="2"/>
      <c r="V6" s="2"/>
      <c r="W6" s="2"/>
      <c r="X6" s="2"/>
      <c r="Y6" s="2"/>
      <c r="Z6" s="2"/>
    </row>
    <row r="7" spans="1:26" ht="12.75" customHeight="1" x14ac:dyDescent="0.2">
      <c r="A7" s="14" t="s">
        <v>20</v>
      </c>
      <c r="B7" s="10"/>
      <c r="C7" s="11">
        <f>SUM(Income!D39:D42)</f>
        <v>0</v>
      </c>
      <c r="D7" s="11">
        <f>SUM(Income!E39:E42)</f>
        <v>14904</v>
      </c>
      <c r="E7" s="11">
        <f>SUM(Income!F39:F42)</f>
        <v>8910</v>
      </c>
      <c r="F7" s="11">
        <f>SUM(Income!G39:G42)</f>
        <v>8910</v>
      </c>
      <c r="G7" s="11">
        <f>SUM(Income!H39:H42)</f>
        <v>8910</v>
      </c>
      <c r="H7" s="11">
        <f>SUM(Income!I39:I42)</f>
        <v>5670</v>
      </c>
      <c r="I7" s="10"/>
      <c r="J7" s="11">
        <f>SUM(Income!K39:K42)</f>
        <v>20074.5</v>
      </c>
      <c r="K7" s="11">
        <f>SUM(Income!L39:L42)</f>
        <v>10192.5</v>
      </c>
      <c r="L7" s="11">
        <f>SUM(Income!M39:M42)</f>
        <v>10192.5</v>
      </c>
      <c r="M7" s="11">
        <f>SUM(Income!N39:N42)</f>
        <v>10192.5</v>
      </c>
      <c r="N7" s="11">
        <f>SUM(Income!O39:O42)</f>
        <v>4117.5</v>
      </c>
      <c r="O7" s="11">
        <f>SUM(Income!P39:P42)</f>
        <v>0</v>
      </c>
      <c r="P7" s="12">
        <f t="shared" si="0"/>
        <v>102073.5</v>
      </c>
      <c r="Q7" s="2"/>
      <c r="R7" s="2"/>
      <c r="S7" s="2"/>
      <c r="T7" s="2"/>
      <c r="U7" s="2"/>
      <c r="V7" s="2"/>
      <c r="W7" s="2"/>
      <c r="X7" s="2"/>
      <c r="Y7" s="2"/>
      <c r="Z7" s="2"/>
    </row>
    <row r="8" spans="1:26" ht="12.75" customHeight="1" x14ac:dyDescent="0.2">
      <c r="A8" s="15" t="s">
        <v>21</v>
      </c>
      <c r="B8" s="10"/>
      <c r="C8" s="11">
        <f>SUM(Income!D43:D45)</f>
        <v>0</v>
      </c>
      <c r="D8" s="11">
        <f>SUM(Income!E43:E45)</f>
        <v>0</v>
      </c>
      <c r="E8" s="11">
        <f>SUM(Income!F43:F45)</f>
        <v>0</v>
      </c>
      <c r="F8" s="11">
        <f>SUM(Income!G43:G45)</f>
        <v>0</v>
      </c>
      <c r="G8" s="11">
        <f>SUM(Income!H43:H45)</f>
        <v>0</v>
      </c>
      <c r="H8" s="11">
        <f>SUM(Income!I43:I45)</f>
        <v>0</v>
      </c>
      <c r="I8" s="10"/>
      <c r="J8" s="11">
        <f>SUM(Income!K43:K45)</f>
        <v>0</v>
      </c>
      <c r="K8" s="11">
        <f>SUM(Income!L43:L45)</f>
        <v>0</v>
      </c>
      <c r="L8" s="11">
        <f>SUM(Income!M43:M45)</f>
        <v>0</v>
      </c>
      <c r="M8" s="11">
        <f>SUM(Income!N43:N45)</f>
        <v>0</v>
      </c>
      <c r="N8" s="11">
        <f>SUM(Income!O43:O45)</f>
        <v>0</v>
      </c>
      <c r="O8" s="11">
        <f>SUM(Income!P43:P45)</f>
        <v>0</v>
      </c>
      <c r="P8" s="12">
        <f t="shared" si="0"/>
        <v>0</v>
      </c>
      <c r="Q8" s="2"/>
      <c r="R8" s="2"/>
      <c r="S8" s="2"/>
      <c r="T8" s="2"/>
      <c r="U8" s="2"/>
      <c r="V8" s="2"/>
      <c r="W8" s="2"/>
      <c r="X8" s="2"/>
      <c r="Y8" s="2"/>
      <c r="Z8" s="2"/>
    </row>
    <row r="9" spans="1:26" ht="12.75" customHeight="1" x14ac:dyDescent="0.2">
      <c r="A9" s="16"/>
      <c r="B9" s="10"/>
      <c r="C9" s="16"/>
      <c r="D9" s="16"/>
      <c r="E9" s="16"/>
      <c r="F9" s="16"/>
      <c r="G9" s="16"/>
      <c r="H9" s="16"/>
      <c r="I9" s="10"/>
      <c r="J9" s="16"/>
      <c r="K9" s="16"/>
      <c r="L9" s="16"/>
      <c r="M9" s="16"/>
      <c r="N9" s="16"/>
      <c r="O9" s="16"/>
      <c r="P9" s="17"/>
      <c r="Q9" s="2"/>
      <c r="R9" s="2"/>
      <c r="S9" s="2"/>
      <c r="T9" s="2"/>
      <c r="U9" s="2"/>
      <c r="V9" s="2"/>
      <c r="W9" s="2"/>
      <c r="X9" s="2"/>
      <c r="Y9" s="2"/>
      <c r="Z9" s="2"/>
    </row>
    <row r="10" spans="1:26" ht="12.75" customHeight="1" x14ac:dyDescent="0.2">
      <c r="A10" s="16" t="s">
        <v>22</v>
      </c>
      <c r="B10" s="10"/>
      <c r="C10" s="18">
        <f t="shared" ref="C10:H10" si="1">SUM(C5:C8)</f>
        <v>0</v>
      </c>
      <c r="D10" s="18">
        <f t="shared" si="1"/>
        <v>37620</v>
      </c>
      <c r="E10" s="18">
        <f t="shared" si="1"/>
        <v>12523.5</v>
      </c>
      <c r="F10" s="18">
        <f t="shared" si="1"/>
        <v>16326</v>
      </c>
      <c r="G10" s="18">
        <f t="shared" si="1"/>
        <v>12193.5</v>
      </c>
      <c r="H10" s="18">
        <f t="shared" si="1"/>
        <v>5670</v>
      </c>
      <c r="I10" s="10"/>
      <c r="J10" s="18">
        <f t="shared" ref="J10:P10" si="2">SUM(J5:J8)</f>
        <v>55894.5</v>
      </c>
      <c r="K10" s="18">
        <f t="shared" si="2"/>
        <v>13102.5</v>
      </c>
      <c r="L10" s="18">
        <f t="shared" si="2"/>
        <v>14745</v>
      </c>
      <c r="M10" s="18">
        <f t="shared" si="2"/>
        <v>12555</v>
      </c>
      <c r="N10" s="18">
        <f t="shared" si="2"/>
        <v>4117.5</v>
      </c>
      <c r="O10" s="18">
        <f t="shared" si="2"/>
        <v>0</v>
      </c>
      <c r="P10" s="12">
        <f t="shared" si="2"/>
        <v>184747.5</v>
      </c>
      <c r="Q10" s="2"/>
      <c r="R10" s="2"/>
      <c r="S10" s="2"/>
      <c r="T10" s="2"/>
      <c r="U10" s="2"/>
      <c r="V10" s="2"/>
      <c r="W10" s="2"/>
      <c r="X10" s="2"/>
      <c r="Y10" s="2"/>
      <c r="Z10" s="2"/>
    </row>
    <row r="11" spans="1:26" ht="12.75" customHeight="1" x14ac:dyDescent="0.2">
      <c r="A11" s="19"/>
      <c r="B11" s="20"/>
      <c r="C11" s="19"/>
      <c r="D11" s="19"/>
      <c r="E11" s="19"/>
      <c r="F11" s="19"/>
      <c r="G11" s="19"/>
      <c r="H11" s="19"/>
      <c r="I11" s="20"/>
      <c r="J11" s="19"/>
      <c r="K11" s="19"/>
      <c r="L11" s="19"/>
      <c r="M11" s="19"/>
      <c r="N11" s="19"/>
      <c r="O11" s="19"/>
      <c r="P11" s="21"/>
      <c r="Q11" s="2"/>
      <c r="R11" s="2"/>
      <c r="S11" s="2"/>
      <c r="T11" s="2"/>
      <c r="U11" s="2"/>
      <c r="V11" s="2"/>
      <c r="W11" s="2"/>
      <c r="X11" s="2"/>
      <c r="Y11" s="2"/>
      <c r="Z11" s="2"/>
    </row>
    <row r="12" spans="1:26" ht="12.75" customHeight="1" x14ac:dyDescent="0.2">
      <c r="A12" s="5" t="s">
        <v>23</v>
      </c>
      <c r="B12" s="10"/>
      <c r="C12" s="16"/>
      <c r="D12" s="16"/>
      <c r="E12" s="16"/>
      <c r="F12" s="16"/>
      <c r="G12" s="16"/>
      <c r="H12" s="16"/>
      <c r="I12" s="10"/>
      <c r="J12" s="16"/>
      <c r="K12" s="16"/>
      <c r="L12" s="16"/>
      <c r="M12" s="16"/>
      <c r="N12" s="16"/>
      <c r="O12" s="16"/>
      <c r="P12" s="17"/>
      <c r="Q12" s="2"/>
      <c r="R12" s="2"/>
      <c r="S12" s="2"/>
      <c r="T12" s="2"/>
      <c r="U12" s="2"/>
      <c r="V12" s="2"/>
      <c r="W12" s="2"/>
      <c r="X12" s="2"/>
      <c r="Y12" s="2"/>
      <c r="Z12" s="2"/>
    </row>
    <row r="13" spans="1:26" ht="12.75" customHeight="1" x14ac:dyDescent="0.2">
      <c r="A13" s="16"/>
      <c r="B13" s="10"/>
      <c r="C13" s="16"/>
      <c r="D13" s="16"/>
      <c r="E13" s="16"/>
      <c r="F13" s="16"/>
      <c r="G13" s="16"/>
      <c r="H13" s="16"/>
      <c r="I13" s="10"/>
      <c r="J13" s="16"/>
      <c r="K13" s="16"/>
      <c r="L13" s="16"/>
      <c r="M13" s="16"/>
      <c r="N13" s="16"/>
      <c r="O13" s="16"/>
      <c r="P13" s="17"/>
      <c r="Q13" s="2"/>
      <c r="R13" s="2"/>
      <c r="S13" s="2"/>
      <c r="T13" s="2"/>
      <c r="U13" s="2"/>
      <c r="V13" s="2"/>
      <c r="W13" s="2"/>
      <c r="X13" s="2"/>
      <c r="Y13" s="2"/>
      <c r="Z13" s="2"/>
    </row>
    <row r="14" spans="1:26" ht="12.75" customHeight="1" x14ac:dyDescent="0.2">
      <c r="A14" s="22" t="s">
        <v>24</v>
      </c>
      <c r="B14" s="10"/>
      <c r="C14" s="11">
        <f>Expense!C6</f>
        <v>0</v>
      </c>
      <c r="D14" s="11">
        <f>Expense!D6</f>
        <v>0</v>
      </c>
      <c r="E14" s="11">
        <f>Expense!E6</f>
        <v>1800</v>
      </c>
      <c r="F14" s="11">
        <f>Expense!F6</f>
        <v>13240</v>
      </c>
      <c r="G14" s="11">
        <f>Expense!G6</f>
        <v>1200</v>
      </c>
      <c r="H14" s="11">
        <f>Expense!H6</f>
        <v>0</v>
      </c>
      <c r="I14" s="10"/>
      <c r="J14" s="11">
        <f>Expense!J6</f>
        <v>0</v>
      </c>
      <c r="K14" s="11">
        <f>Expense!K6</f>
        <v>17627.5</v>
      </c>
      <c r="L14" s="11">
        <f>Expense!L6</f>
        <v>2100</v>
      </c>
      <c r="M14" s="11">
        <f>Expense!M6</f>
        <v>900</v>
      </c>
      <c r="N14" s="11">
        <f>Expense!N6</f>
        <v>0</v>
      </c>
      <c r="O14" s="11">
        <f>Expense!O6</f>
        <v>1500</v>
      </c>
      <c r="P14" s="12">
        <f t="shared" ref="P14:P24" si="3">SUM(C14:O14)</f>
        <v>38367.5</v>
      </c>
      <c r="Q14" s="2"/>
      <c r="R14" s="2"/>
      <c r="S14" s="2"/>
      <c r="T14" s="2"/>
      <c r="U14" s="2"/>
      <c r="V14" s="2"/>
      <c r="W14" s="2"/>
      <c r="X14" s="2"/>
      <c r="Y14" s="2"/>
      <c r="Z14" s="2"/>
    </row>
    <row r="15" spans="1:26" ht="12.75" customHeight="1" x14ac:dyDescent="0.2">
      <c r="A15" s="23" t="s">
        <v>25</v>
      </c>
      <c r="B15" s="10"/>
      <c r="C15" s="11">
        <f>Expense!C7</f>
        <v>0</v>
      </c>
      <c r="D15" s="11">
        <f>Expense!D7</f>
        <v>0</v>
      </c>
      <c r="E15" s="11">
        <f>Expense!E7</f>
        <v>900</v>
      </c>
      <c r="F15" s="11">
        <f>Expense!F7</f>
        <v>0</v>
      </c>
      <c r="G15" s="11">
        <f>Expense!G7</f>
        <v>0</v>
      </c>
      <c r="H15" s="11">
        <f>Expense!H7</f>
        <v>0</v>
      </c>
      <c r="I15" s="10"/>
      <c r="J15" s="11">
        <f>Expense!J7</f>
        <v>0</v>
      </c>
      <c r="K15" s="11">
        <f>Expense!K7</f>
        <v>0</v>
      </c>
      <c r="L15" s="11">
        <f>Expense!L7</f>
        <v>1300</v>
      </c>
      <c r="M15" s="11">
        <f>Expense!M7</f>
        <v>0</v>
      </c>
      <c r="N15" s="11">
        <f>Expense!N7</f>
        <v>0</v>
      </c>
      <c r="O15" s="11">
        <f>Expense!O7</f>
        <v>0</v>
      </c>
      <c r="P15" s="12">
        <f t="shared" si="3"/>
        <v>2200</v>
      </c>
      <c r="Q15" s="2"/>
      <c r="R15" s="2"/>
      <c r="S15" s="2"/>
      <c r="T15" s="2"/>
      <c r="U15" s="2"/>
      <c r="V15" s="2"/>
      <c r="W15" s="2"/>
      <c r="X15" s="2"/>
      <c r="Y15" s="2"/>
      <c r="Z15" s="2"/>
    </row>
    <row r="16" spans="1:26" ht="12.75" customHeight="1" x14ac:dyDescent="0.2">
      <c r="A16" s="24" t="s">
        <v>26</v>
      </c>
      <c r="B16" s="10"/>
      <c r="C16" s="11">
        <f>Expense!C8</f>
        <v>0</v>
      </c>
      <c r="D16" s="11">
        <f>Expense!D8</f>
        <v>700</v>
      </c>
      <c r="E16" s="11">
        <f>Expense!E8</f>
        <v>900</v>
      </c>
      <c r="F16" s="11">
        <f>Expense!F8</f>
        <v>3000</v>
      </c>
      <c r="G16" s="11">
        <f>Expense!G8</f>
        <v>250</v>
      </c>
      <c r="H16" s="11">
        <f>Expense!H8</f>
        <v>0</v>
      </c>
      <c r="I16" s="10"/>
      <c r="J16" s="11">
        <f>Expense!J8</f>
        <v>0</v>
      </c>
      <c r="K16" s="11">
        <f>Expense!K8</f>
        <v>850</v>
      </c>
      <c r="L16" s="11">
        <f>Expense!L8</f>
        <v>0</v>
      </c>
      <c r="M16" s="11">
        <f>Expense!M8</f>
        <v>1250</v>
      </c>
      <c r="N16" s="11">
        <f>Expense!N8</f>
        <v>10000</v>
      </c>
      <c r="O16" s="11">
        <f>Expense!O8</f>
        <v>0</v>
      </c>
      <c r="P16" s="12">
        <f t="shared" si="3"/>
        <v>16950</v>
      </c>
      <c r="Q16" s="2"/>
      <c r="R16" s="2"/>
      <c r="S16" s="2"/>
      <c r="T16" s="2"/>
      <c r="U16" s="2"/>
      <c r="V16" s="2"/>
      <c r="W16" s="2"/>
      <c r="X16" s="2"/>
      <c r="Y16" s="2"/>
      <c r="Z16" s="2"/>
    </row>
    <row r="17" spans="1:26" ht="12.75" customHeight="1" x14ac:dyDescent="0.2">
      <c r="A17" s="25" t="s">
        <v>27</v>
      </c>
      <c r="B17" s="10"/>
      <c r="C17" s="11">
        <f>Expense!C9</f>
        <v>0</v>
      </c>
      <c r="D17" s="11">
        <f>Expense!D9</f>
        <v>3000</v>
      </c>
      <c r="E17" s="11">
        <f>Expense!E9</f>
        <v>5000</v>
      </c>
      <c r="F17" s="11">
        <f>Expense!F9</f>
        <v>250</v>
      </c>
      <c r="G17" s="11">
        <f>Expense!G9</f>
        <v>250</v>
      </c>
      <c r="H17" s="11">
        <f>Expense!H9</f>
        <v>0</v>
      </c>
      <c r="I17" s="10"/>
      <c r="J17" s="11">
        <f>Expense!J9</f>
        <v>250</v>
      </c>
      <c r="K17" s="11">
        <f>Expense!K9</f>
        <v>250</v>
      </c>
      <c r="L17" s="11">
        <f>Expense!L9</f>
        <v>250</v>
      </c>
      <c r="M17" s="11">
        <f>Expense!M9</f>
        <v>250</v>
      </c>
      <c r="N17" s="11">
        <f>Expense!N9</f>
        <v>1170</v>
      </c>
      <c r="O17" s="11">
        <f>Expense!O9</f>
        <v>600</v>
      </c>
      <c r="P17" s="12">
        <f t="shared" si="3"/>
        <v>11270</v>
      </c>
      <c r="Q17" s="2"/>
      <c r="R17" s="2"/>
      <c r="S17" s="2"/>
      <c r="T17" s="2"/>
      <c r="U17" s="2"/>
      <c r="V17" s="2"/>
      <c r="W17" s="2"/>
      <c r="X17" s="2"/>
      <c r="Y17" s="2"/>
      <c r="Z17" s="2"/>
    </row>
    <row r="18" spans="1:26" ht="12.75" customHeight="1" x14ac:dyDescent="0.2">
      <c r="A18" s="26" t="s">
        <v>28</v>
      </c>
      <c r="B18" s="10"/>
      <c r="C18" s="11">
        <f>Expense!C10</f>
        <v>0</v>
      </c>
      <c r="D18" s="11">
        <f>Expense!D10</f>
        <v>750</v>
      </c>
      <c r="E18" s="11">
        <f>Expense!E10</f>
        <v>850</v>
      </c>
      <c r="F18" s="11">
        <f>Expense!F10</f>
        <v>250</v>
      </c>
      <c r="G18" s="11">
        <f>Expense!G10</f>
        <v>540</v>
      </c>
      <c r="H18" s="11">
        <f>Expense!H10</f>
        <v>0</v>
      </c>
      <c r="I18" s="10"/>
      <c r="J18" s="11">
        <f>Expense!J10</f>
        <v>0</v>
      </c>
      <c r="K18" s="11">
        <f>Expense!K10</f>
        <v>250</v>
      </c>
      <c r="L18" s="11">
        <f>Expense!L10</f>
        <v>920</v>
      </c>
      <c r="M18" s="11">
        <f>Expense!M10</f>
        <v>1250</v>
      </c>
      <c r="N18" s="11">
        <f>Expense!N10</f>
        <v>250</v>
      </c>
      <c r="O18" s="11">
        <f>Expense!O10</f>
        <v>0</v>
      </c>
      <c r="P18" s="12">
        <f t="shared" si="3"/>
        <v>5060</v>
      </c>
      <c r="Q18" s="2"/>
      <c r="R18" s="2"/>
      <c r="S18" s="2"/>
      <c r="T18" s="2"/>
      <c r="U18" s="2"/>
      <c r="V18" s="2"/>
      <c r="W18" s="2"/>
      <c r="X18" s="2"/>
      <c r="Y18" s="2"/>
      <c r="Z18" s="2"/>
    </row>
    <row r="19" spans="1:26" ht="12.75" customHeight="1" x14ac:dyDescent="0.2">
      <c r="A19" s="27" t="s">
        <v>29</v>
      </c>
      <c r="B19" s="10"/>
      <c r="C19" s="11">
        <f>Expense!C11</f>
        <v>0</v>
      </c>
      <c r="D19" s="11">
        <f>Expense!D11</f>
        <v>0</v>
      </c>
      <c r="E19" s="11">
        <f>Expense!E11</f>
        <v>810</v>
      </c>
      <c r="F19" s="11">
        <f>Expense!F11</f>
        <v>0</v>
      </c>
      <c r="G19" s="11">
        <f>Expense!G11</f>
        <v>0</v>
      </c>
      <c r="H19" s="11">
        <f>Expense!H11</f>
        <v>0</v>
      </c>
      <c r="I19" s="10"/>
      <c r="J19" s="11">
        <f>Expense!J11</f>
        <v>0</v>
      </c>
      <c r="K19" s="11">
        <f>Expense!K11</f>
        <v>0</v>
      </c>
      <c r="L19" s="11">
        <f>Expense!L11</f>
        <v>1170</v>
      </c>
      <c r="M19" s="11">
        <f>Expense!M11</f>
        <v>0</v>
      </c>
      <c r="N19" s="11">
        <f>Expense!N11</f>
        <v>2000</v>
      </c>
      <c r="O19" s="11">
        <f>Expense!O11</f>
        <v>0</v>
      </c>
      <c r="P19" s="12">
        <f t="shared" si="3"/>
        <v>3980</v>
      </c>
      <c r="Q19" s="2"/>
      <c r="R19" s="2"/>
      <c r="S19" s="2"/>
      <c r="T19" s="2"/>
      <c r="U19" s="2"/>
      <c r="V19" s="2"/>
      <c r="W19" s="2"/>
      <c r="X19" s="2"/>
      <c r="Y19" s="2"/>
      <c r="Z19" s="2"/>
    </row>
    <row r="20" spans="1:26" ht="12.75" customHeight="1" x14ac:dyDescent="0.2">
      <c r="A20" s="28" t="s">
        <v>30</v>
      </c>
      <c r="B20" s="10"/>
      <c r="C20" s="11">
        <f>Expense!C12</f>
        <v>0</v>
      </c>
      <c r="D20" s="11">
        <f>Expense!D12</f>
        <v>375</v>
      </c>
      <c r="E20" s="11">
        <f>Expense!E12</f>
        <v>0</v>
      </c>
      <c r="F20" s="11">
        <f>Expense!F12</f>
        <v>0</v>
      </c>
      <c r="G20" s="11">
        <f>Expense!G12</f>
        <v>0</v>
      </c>
      <c r="H20" s="11">
        <f>Expense!H12</f>
        <v>0</v>
      </c>
      <c r="I20" s="10"/>
      <c r="J20" s="11">
        <f>Expense!J12</f>
        <v>0</v>
      </c>
      <c r="K20" s="11">
        <f>Expense!K12</f>
        <v>410</v>
      </c>
      <c r="L20" s="11">
        <f>Expense!L12</f>
        <v>0</v>
      </c>
      <c r="M20" s="11">
        <f>Expense!M12</f>
        <v>0</v>
      </c>
      <c r="N20" s="11">
        <f>Expense!N12</f>
        <v>0</v>
      </c>
      <c r="O20" s="11">
        <f>Expense!O12</f>
        <v>0</v>
      </c>
      <c r="P20" s="12">
        <f t="shared" si="3"/>
        <v>785</v>
      </c>
      <c r="Q20" s="2"/>
      <c r="R20" s="2"/>
      <c r="S20" s="2"/>
      <c r="T20" s="2"/>
      <c r="U20" s="2"/>
      <c r="V20" s="2"/>
      <c r="W20" s="2"/>
      <c r="X20" s="2"/>
      <c r="Y20" s="2"/>
      <c r="Z20" s="2"/>
    </row>
    <row r="21" spans="1:26" ht="12.75" customHeight="1" x14ac:dyDescent="0.2">
      <c r="A21" s="29" t="s">
        <v>31</v>
      </c>
      <c r="B21" s="10"/>
      <c r="C21" s="11">
        <f>Expense!C13</f>
        <v>0</v>
      </c>
      <c r="D21" s="11">
        <f>Expense!D13</f>
        <v>100</v>
      </c>
      <c r="E21" s="11">
        <f>Expense!E13</f>
        <v>600</v>
      </c>
      <c r="F21" s="11">
        <f>Expense!F13</f>
        <v>0</v>
      </c>
      <c r="G21" s="11">
        <f>Expense!G13</f>
        <v>0</v>
      </c>
      <c r="H21" s="11">
        <f>Expense!H13</f>
        <v>0</v>
      </c>
      <c r="I21" s="10"/>
      <c r="J21" s="11">
        <f>Expense!J13</f>
        <v>0</v>
      </c>
      <c r="K21" s="11">
        <f>Expense!K13</f>
        <v>0</v>
      </c>
      <c r="L21" s="11">
        <f>Expense!L13</f>
        <v>1500</v>
      </c>
      <c r="M21" s="11">
        <f>Expense!M13</f>
        <v>600</v>
      </c>
      <c r="N21" s="11">
        <f>Expense!N13</f>
        <v>0</v>
      </c>
      <c r="O21" s="11">
        <f>Expense!O13</f>
        <v>0</v>
      </c>
      <c r="P21" s="12">
        <f t="shared" si="3"/>
        <v>2800</v>
      </c>
      <c r="Q21" s="2"/>
      <c r="R21" s="2"/>
      <c r="S21" s="2"/>
      <c r="T21" s="2"/>
      <c r="U21" s="2"/>
      <c r="V21" s="2"/>
      <c r="W21" s="2"/>
      <c r="X21" s="2"/>
      <c r="Y21" s="2"/>
      <c r="Z21" s="2"/>
    </row>
    <row r="22" spans="1:26" ht="12.75" customHeight="1" x14ac:dyDescent="0.2">
      <c r="A22" s="30" t="s">
        <v>32</v>
      </c>
      <c r="B22" s="10"/>
      <c r="C22" s="11">
        <f>Expense!C14</f>
        <v>0</v>
      </c>
      <c r="D22" s="11">
        <f>Expense!D14</f>
        <v>250</v>
      </c>
      <c r="E22" s="11">
        <f>Expense!E14</f>
        <v>150</v>
      </c>
      <c r="F22" s="11">
        <f>Expense!F14</f>
        <v>250</v>
      </c>
      <c r="G22" s="11">
        <f>Expense!G14</f>
        <v>0</v>
      </c>
      <c r="H22" s="11">
        <f>Expense!H14</f>
        <v>0</v>
      </c>
      <c r="I22" s="10"/>
      <c r="J22" s="11">
        <f>Expense!J14</f>
        <v>0</v>
      </c>
      <c r="K22" s="11">
        <f>Expense!K14</f>
        <v>250</v>
      </c>
      <c r="L22" s="11">
        <f>Expense!L14</f>
        <v>0</v>
      </c>
      <c r="M22" s="11">
        <f>Expense!M14</f>
        <v>250</v>
      </c>
      <c r="N22" s="11">
        <f>Expense!N14</f>
        <v>0</v>
      </c>
      <c r="O22" s="11">
        <f>Expense!O14</f>
        <v>0</v>
      </c>
      <c r="P22" s="12">
        <f t="shared" si="3"/>
        <v>1150</v>
      </c>
      <c r="Q22" s="2"/>
      <c r="R22" s="2"/>
      <c r="S22" s="2"/>
      <c r="T22" s="2"/>
      <c r="U22" s="2"/>
      <c r="V22" s="2"/>
      <c r="W22" s="2"/>
      <c r="X22" s="2"/>
      <c r="Y22" s="2"/>
      <c r="Z22" s="2"/>
    </row>
    <row r="23" spans="1:26" ht="12.75" customHeight="1" x14ac:dyDescent="0.2">
      <c r="A23" s="31" t="s">
        <v>33</v>
      </c>
      <c r="B23" s="10"/>
      <c r="C23" s="11">
        <f>Expense!C15</f>
        <v>0</v>
      </c>
      <c r="D23" s="11">
        <f>Expense!D15</f>
        <v>11000</v>
      </c>
      <c r="E23" s="11">
        <f>Expense!E15</f>
        <v>10000</v>
      </c>
      <c r="F23" s="11">
        <f>Expense!F15</f>
        <v>10000</v>
      </c>
      <c r="G23" s="11">
        <f>Expense!G15</f>
        <v>10000</v>
      </c>
      <c r="H23" s="11"/>
      <c r="I23" s="10"/>
      <c r="J23" s="11">
        <f>Expense!J15</f>
        <v>11000</v>
      </c>
      <c r="K23" s="11">
        <f>Expense!K15</f>
        <v>10000</v>
      </c>
      <c r="L23" s="11">
        <f>Expense!L15</f>
        <v>10000</v>
      </c>
      <c r="M23" s="11">
        <f>Expense!M15</f>
        <v>10000</v>
      </c>
      <c r="N23" s="11">
        <f>Expense!N15</f>
        <v>0</v>
      </c>
      <c r="O23" s="11">
        <f>Expense!O15</f>
        <v>0</v>
      </c>
      <c r="P23" s="12">
        <f t="shared" si="3"/>
        <v>82000</v>
      </c>
      <c r="Q23" s="2"/>
      <c r="R23" s="2"/>
      <c r="S23" s="2"/>
      <c r="T23" s="2"/>
      <c r="U23" s="2"/>
      <c r="V23" s="2"/>
      <c r="W23" s="2"/>
      <c r="X23" s="2"/>
      <c r="Y23" s="2"/>
      <c r="Z23" s="2"/>
    </row>
    <row r="24" spans="1:26" ht="12.75" customHeight="1" x14ac:dyDescent="0.2">
      <c r="A24" s="32" t="s">
        <v>21</v>
      </c>
      <c r="B24" s="10"/>
      <c r="C24" s="11">
        <f>Expense!C16</f>
        <v>0</v>
      </c>
      <c r="D24" s="11">
        <f>Expense!D16</f>
        <v>0</v>
      </c>
      <c r="E24" s="11">
        <f>Expense!E16</f>
        <v>0</v>
      </c>
      <c r="F24" s="11">
        <f>Expense!F16</f>
        <v>0</v>
      </c>
      <c r="G24" s="11">
        <f>Expense!G16</f>
        <v>0</v>
      </c>
      <c r="H24" s="11">
        <f>Expense!H16</f>
        <v>0</v>
      </c>
      <c r="I24" s="10"/>
      <c r="J24" s="11">
        <f>Expense!J16</f>
        <v>0</v>
      </c>
      <c r="K24" s="11">
        <f>Expense!K16</f>
        <v>0</v>
      </c>
      <c r="L24" s="11">
        <f>Expense!L16</f>
        <v>0</v>
      </c>
      <c r="M24" s="11">
        <f>Expense!M16</f>
        <v>0</v>
      </c>
      <c r="N24" s="11">
        <f>Expense!N16</f>
        <v>0</v>
      </c>
      <c r="O24" s="11">
        <f>Expense!O16</f>
        <v>0</v>
      </c>
      <c r="P24" s="12">
        <f t="shared" si="3"/>
        <v>0</v>
      </c>
      <c r="Q24" s="2"/>
      <c r="R24" s="2"/>
      <c r="S24" s="2"/>
      <c r="T24" s="2"/>
      <c r="U24" s="2"/>
      <c r="V24" s="2"/>
      <c r="W24" s="2"/>
      <c r="X24" s="2"/>
      <c r="Y24" s="2"/>
      <c r="Z24" s="2"/>
    </row>
    <row r="25" spans="1:26" ht="12.75" customHeight="1" x14ac:dyDescent="0.2">
      <c r="A25" s="16"/>
      <c r="B25" s="10"/>
      <c r="C25" s="16"/>
      <c r="D25" s="16"/>
      <c r="E25" s="16"/>
      <c r="F25" s="16"/>
      <c r="G25" s="16"/>
      <c r="H25" s="16"/>
      <c r="I25" s="10"/>
      <c r="J25" s="16"/>
      <c r="K25" s="16"/>
      <c r="L25" s="16"/>
      <c r="M25" s="16"/>
      <c r="N25" s="16"/>
      <c r="O25" s="16"/>
      <c r="P25" s="17"/>
      <c r="Q25" s="2"/>
      <c r="R25" s="2"/>
      <c r="S25" s="2"/>
      <c r="T25" s="2"/>
      <c r="U25" s="2"/>
      <c r="V25" s="2"/>
      <c r="W25" s="2"/>
      <c r="X25" s="2"/>
      <c r="Y25" s="2"/>
      <c r="Z25" s="2"/>
    </row>
    <row r="26" spans="1:26" ht="12.75" customHeight="1" x14ac:dyDescent="0.2">
      <c r="A26" s="16" t="s">
        <v>34</v>
      </c>
      <c r="B26" s="10"/>
      <c r="C26" s="18">
        <f t="shared" ref="C26:H26" si="4">SUM(C14:C24)</f>
        <v>0</v>
      </c>
      <c r="D26" s="18">
        <f t="shared" si="4"/>
        <v>16175</v>
      </c>
      <c r="E26" s="18">
        <f t="shared" si="4"/>
        <v>21010</v>
      </c>
      <c r="F26" s="18">
        <f t="shared" si="4"/>
        <v>26990</v>
      </c>
      <c r="G26" s="18">
        <f t="shared" si="4"/>
        <v>12240</v>
      </c>
      <c r="H26" s="18">
        <f t="shared" si="4"/>
        <v>0</v>
      </c>
      <c r="I26" s="10"/>
      <c r="J26" s="18">
        <f t="shared" ref="J26:P26" si="5">SUM(J14:J24)</f>
        <v>11250</v>
      </c>
      <c r="K26" s="18">
        <f t="shared" si="5"/>
        <v>29637.5</v>
      </c>
      <c r="L26" s="18">
        <f t="shared" si="5"/>
        <v>17240</v>
      </c>
      <c r="M26" s="18">
        <f t="shared" si="5"/>
        <v>14500</v>
      </c>
      <c r="N26" s="18">
        <f t="shared" si="5"/>
        <v>13420</v>
      </c>
      <c r="O26" s="18">
        <f t="shared" si="5"/>
        <v>2100</v>
      </c>
      <c r="P26" s="12">
        <f t="shared" si="5"/>
        <v>164562.5</v>
      </c>
      <c r="Q26" s="2"/>
      <c r="R26" s="2"/>
      <c r="S26" s="2"/>
      <c r="T26" s="2"/>
      <c r="U26" s="2"/>
      <c r="V26" s="2"/>
      <c r="W26" s="2"/>
      <c r="X26" s="2"/>
      <c r="Y26" s="2"/>
      <c r="Z26" s="2"/>
    </row>
    <row r="27" spans="1:26" ht="12.75" customHeight="1" x14ac:dyDescent="0.2">
      <c r="A27" s="19"/>
      <c r="B27" s="19"/>
      <c r="C27" s="19"/>
      <c r="D27" s="19"/>
      <c r="E27" s="19"/>
      <c r="F27" s="19"/>
      <c r="G27" s="19"/>
      <c r="H27" s="19"/>
      <c r="I27" s="20"/>
      <c r="J27" s="19"/>
      <c r="K27" s="19"/>
      <c r="L27" s="19"/>
      <c r="M27" s="19"/>
      <c r="N27" s="19"/>
      <c r="O27" s="19"/>
      <c r="P27" s="19"/>
      <c r="Q27" s="2"/>
      <c r="R27" s="2"/>
      <c r="S27" s="2"/>
      <c r="T27" s="2"/>
      <c r="U27" s="2"/>
      <c r="V27" s="2"/>
      <c r="W27" s="2"/>
      <c r="X27" s="2"/>
      <c r="Y27" s="2"/>
      <c r="Z27" s="2"/>
    </row>
    <row r="28" spans="1:26" ht="12.75" customHeight="1" x14ac:dyDescent="0.2">
      <c r="A28" s="16" t="s">
        <v>35</v>
      </c>
      <c r="B28" s="33">
        <v>1000</v>
      </c>
      <c r="C28" s="11">
        <f t="shared" ref="C28:H28" si="6">B28+C10-C26</f>
        <v>1000</v>
      </c>
      <c r="D28" s="11">
        <f t="shared" si="6"/>
        <v>22445</v>
      </c>
      <c r="E28" s="11">
        <f t="shared" si="6"/>
        <v>13958.5</v>
      </c>
      <c r="F28" s="11">
        <f t="shared" si="6"/>
        <v>3294.5</v>
      </c>
      <c r="G28" s="11">
        <f t="shared" si="6"/>
        <v>3248</v>
      </c>
      <c r="H28" s="11">
        <f t="shared" si="6"/>
        <v>8918</v>
      </c>
      <c r="I28" s="10"/>
      <c r="J28" s="11">
        <f>H28+J10-J26</f>
        <v>53562.5</v>
      </c>
      <c r="K28" s="11">
        <f t="shared" ref="K28:O28" si="7">J28+K10-K26</f>
        <v>37027.5</v>
      </c>
      <c r="L28" s="11">
        <f t="shared" si="7"/>
        <v>34532.5</v>
      </c>
      <c r="M28" s="11">
        <f t="shared" si="7"/>
        <v>32587.5</v>
      </c>
      <c r="N28" s="11">
        <f t="shared" si="7"/>
        <v>23285</v>
      </c>
      <c r="O28" s="11">
        <f t="shared" si="7"/>
        <v>21185</v>
      </c>
      <c r="P28" s="11">
        <f>O28</f>
        <v>21185</v>
      </c>
      <c r="Q28" s="2"/>
      <c r="R28" s="2"/>
      <c r="S28" s="2"/>
      <c r="T28" s="2"/>
      <c r="U28" s="2"/>
      <c r="V28" s="2"/>
      <c r="W28" s="2"/>
      <c r="X28" s="2"/>
      <c r="Y28" s="2"/>
      <c r="Z28" s="2"/>
    </row>
    <row r="29" spans="1:26" ht="12.75" customHeight="1" x14ac:dyDescent="0.2">
      <c r="A29" s="19"/>
      <c r="B29" s="19"/>
      <c r="C29" s="19"/>
      <c r="D29" s="19"/>
      <c r="E29" s="19"/>
      <c r="F29" s="19"/>
      <c r="G29" s="19"/>
      <c r="H29" s="19"/>
      <c r="I29" s="20"/>
      <c r="J29" s="19"/>
      <c r="K29" s="19"/>
      <c r="L29" s="19"/>
      <c r="M29" s="19"/>
      <c r="N29" s="19"/>
      <c r="O29" s="19"/>
      <c r="P29" s="19"/>
      <c r="Q29" s="2"/>
      <c r="R29" s="2"/>
      <c r="S29" s="2"/>
      <c r="T29" s="2"/>
      <c r="U29" s="2"/>
      <c r="V29" s="2"/>
      <c r="W29" s="2"/>
      <c r="X29" s="2"/>
      <c r="Y29" s="2"/>
      <c r="Z29" s="2"/>
    </row>
    <row r="30" spans="1:26" ht="12.75" customHeight="1" x14ac:dyDescent="0.2">
      <c r="A30" s="5" t="s">
        <v>36</v>
      </c>
      <c r="B30" s="16"/>
      <c r="C30" s="16"/>
      <c r="D30" s="16"/>
      <c r="E30" s="16"/>
      <c r="F30" s="16"/>
      <c r="G30" s="16"/>
      <c r="H30" s="16"/>
      <c r="I30" s="16"/>
      <c r="J30" s="16"/>
      <c r="K30" s="16"/>
      <c r="L30" s="16"/>
      <c r="M30" s="16"/>
      <c r="N30" s="16"/>
      <c r="O30" s="16" t="s">
        <v>261</v>
      </c>
      <c r="P30" s="16"/>
      <c r="Q30" s="2"/>
      <c r="R30" s="2"/>
      <c r="S30" s="2"/>
      <c r="T30" s="2"/>
      <c r="U30" s="2"/>
      <c r="V30" s="2"/>
      <c r="W30" s="2"/>
      <c r="X30" s="2"/>
      <c r="Y30" s="2"/>
      <c r="Z30" s="2"/>
    </row>
    <row r="31" spans="1:26" ht="12.75" customHeight="1" x14ac:dyDescent="0.2">
      <c r="A31" s="16" t="s">
        <v>37</v>
      </c>
      <c r="B31" s="16"/>
      <c r="C31" s="16"/>
      <c r="D31" s="16"/>
      <c r="E31" s="16"/>
      <c r="F31" s="16"/>
      <c r="G31" s="16"/>
      <c r="H31" s="16"/>
      <c r="I31" s="16"/>
      <c r="J31" s="16"/>
      <c r="K31" s="16"/>
      <c r="L31" s="16"/>
      <c r="M31" s="16"/>
      <c r="N31" s="16"/>
      <c r="O31" s="16"/>
      <c r="P31" s="16"/>
      <c r="Q31" s="2"/>
      <c r="R31" s="2"/>
      <c r="S31" s="2"/>
      <c r="T31" s="2"/>
      <c r="U31" s="2"/>
      <c r="V31" s="2"/>
      <c r="W31" s="2"/>
      <c r="X31" s="2"/>
      <c r="Y31" s="2"/>
      <c r="Z31" s="2"/>
    </row>
    <row r="32" spans="1:26" ht="12.75" customHeight="1" x14ac:dyDescent="0.2">
      <c r="A32" s="16" t="s">
        <v>38</v>
      </c>
      <c r="B32" s="16"/>
      <c r="C32" s="16"/>
      <c r="D32" s="16"/>
      <c r="E32" s="16"/>
      <c r="F32" s="16"/>
      <c r="G32" s="16"/>
      <c r="H32" s="16"/>
      <c r="I32" s="16"/>
      <c r="J32" s="16"/>
      <c r="K32" s="16"/>
      <c r="L32" s="16"/>
      <c r="M32" s="16"/>
      <c r="N32" s="16"/>
      <c r="O32" s="16"/>
      <c r="P32" s="16"/>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conditionalFormatting sqref="B28:O28">
    <cfRule type="cellIs" dxfId="0" priority="1" operator="lessThan">
      <formula>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00"/>
  <sheetViews>
    <sheetView workbookViewId="0"/>
  </sheetViews>
  <sheetFormatPr defaultColWidth="11.25" defaultRowHeight="15" customHeight="1" x14ac:dyDescent="0.2"/>
  <cols>
    <col min="1" max="1" width="13.125" customWidth="1"/>
    <col min="2" max="2" width="32.375" customWidth="1"/>
    <col min="3" max="3" width="8.5" customWidth="1"/>
    <col min="4" max="16" width="9.75" customWidth="1"/>
    <col min="17" max="17" width="12.5" customWidth="1"/>
    <col min="18" max="26" width="8.5" customWidth="1"/>
  </cols>
  <sheetData>
    <row r="1" spans="1:17" ht="35.25" x14ac:dyDescent="0.45">
      <c r="A1" s="4" t="str">
        <f>Summary!A1</f>
        <v>SigEp at University of Gotham (Gotham Alpha) 2023-2024</v>
      </c>
      <c r="B1" s="4"/>
      <c r="C1" s="4"/>
      <c r="D1" s="4"/>
      <c r="E1" s="4"/>
      <c r="F1" s="4"/>
      <c r="G1" s="4"/>
      <c r="H1" s="4"/>
      <c r="I1" s="4"/>
      <c r="J1" s="4"/>
      <c r="K1" s="4"/>
      <c r="L1" s="4"/>
      <c r="M1" s="4"/>
      <c r="N1" s="4"/>
      <c r="O1" s="4"/>
      <c r="P1" s="4"/>
      <c r="Q1" s="4"/>
    </row>
    <row r="2" spans="1:17" ht="35.25" x14ac:dyDescent="0.45">
      <c r="A2" s="3" t="s">
        <v>39</v>
      </c>
      <c r="B2" s="4"/>
      <c r="C2" s="4"/>
      <c r="D2" s="4"/>
      <c r="E2" s="4"/>
      <c r="F2" s="4"/>
      <c r="G2" s="4"/>
      <c r="H2" s="4"/>
      <c r="I2" s="4"/>
      <c r="J2" s="4"/>
      <c r="K2" s="4"/>
      <c r="L2" s="4"/>
      <c r="M2" s="4"/>
      <c r="N2" s="4"/>
      <c r="O2" s="4"/>
      <c r="P2" s="4"/>
      <c r="Q2" s="4"/>
    </row>
    <row r="3" spans="1:17" ht="12.75" customHeight="1" x14ac:dyDescent="0.2">
      <c r="A3" s="16" t="s">
        <v>40</v>
      </c>
      <c r="B3" s="16"/>
      <c r="C3" s="16"/>
      <c r="D3" s="16"/>
      <c r="E3" s="16"/>
      <c r="F3" s="16"/>
      <c r="G3" s="16"/>
      <c r="H3" s="16"/>
      <c r="I3" s="16"/>
      <c r="J3" s="16"/>
      <c r="K3" s="16"/>
      <c r="L3" s="16"/>
      <c r="M3" s="16"/>
      <c r="N3" s="16"/>
      <c r="O3" s="16"/>
      <c r="P3" s="16"/>
      <c r="Q3" s="16"/>
    </row>
    <row r="4" spans="1:17" ht="24.75" x14ac:dyDescent="0.3">
      <c r="A4" s="34" t="s">
        <v>41</v>
      </c>
      <c r="B4" s="16"/>
      <c r="C4" s="16"/>
      <c r="D4" s="16"/>
      <c r="E4" s="16"/>
      <c r="F4" s="16"/>
      <c r="G4" s="16"/>
      <c r="H4" s="16"/>
      <c r="I4" s="16"/>
      <c r="J4" s="16"/>
      <c r="K4" s="16"/>
      <c r="L4" s="16"/>
      <c r="M4" s="16"/>
      <c r="N4" s="16"/>
      <c r="O4" s="16"/>
      <c r="P4" s="16"/>
      <c r="Q4" s="16"/>
    </row>
    <row r="5" spans="1:17" ht="19.5" x14ac:dyDescent="0.25">
      <c r="A5" s="35">
        <v>44012</v>
      </c>
      <c r="B5" s="36" t="s">
        <v>42</v>
      </c>
      <c r="C5" s="37" t="s">
        <v>3</v>
      </c>
      <c r="D5" s="7" t="s">
        <v>4</v>
      </c>
      <c r="E5" s="7" t="s">
        <v>5</v>
      </c>
      <c r="F5" s="7" t="s">
        <v>6</v>
      </c>
      <c r="G5" s="7" t="s">
        <v>7</v>
      </c>
      <c r="H5" s="7" t="s">
        <v>8</v>
      </c>
      <c r="I5" s="7" t="s">
        <v>9</v>
      </c>
      <c r="J5" s="38" t="s">
        <v>10</v>
      </c>
      <c r="K5" s="7" t="s">
        <v>11</v>
      </c>
      <c r="L5" s="7" t="s">
        <v>12</v>
      </c>
      <c r="M5" s="7" t="s">
        <v>13</v>
      </c>
      <c r="N5" s="7" t="s">
        <v>14</v>
      </c>
      <c r="O5" s="7" t="s">
        <v>15</v>
      </c>
      <c r="P5" s="7" t="s">
        <v>16</v>
      </c>
      <c r="Q5" s="16"/>
    </row>
    <row r="6" spans="1:17" ht="12.75" customHeight="1" x14ac:dyDescent="0.2">
      <c r="A6" s="39" t="s">
        <v>18</v>
      </c>
      <c r="B6" s="40" t="s">
        <v>43</v>
      </c>
      <c r="C6" s="41" t="s">
        <v>44</v>
      </c>
      <c r="D6" s="42"/>
      <c r="E6" s="42">
        <v>600</v>
      </c>
      <c r="F6" s="42"/>
      <c r="G6" s="42"/>
      <c r="H6" s="42"/>
      <c r="I6" s="42"/>
      <c r="J6" s="37"/>
      <c r="K6" s="42">
        <v>600</v>
      </c>
      <c r="L6" s="42"/>
      <c r="M6" s="42"/>
      <c r="N6" s="42"/>
      <c r="O6" s="42"/>
      <c r="Q6" s="16"/>
    </row>
    <row r="7" spans="1:17" ht="12.75" customHeight="1" x14ac:dyDescent="0.2">
      <c r="A7" s="39"/>
      <c r="B7" s="40" t="s">
        <v>45</v>
      </c>
      <c r="C7" s="41" t="s">
        <v>46</v>
      </c>
      <c r="D7" s="42"/>
      <c r="E7" s="42">
        <v>160</v>
      </c>
      <c r="F7" s="42">
        <v>160</v>
      </c>
      <c r="G7" s="42">
        <v>160</v>
      </c>
      <c r="H7" s="42">
        <v>160</v>
      </c>
      <c r="I7" s="42"/>
      <c r="J7" s="37"/>
      <c r="K7" s="42">
        <v>160</v>
      </c>
      <c r="L7" s="42">
        <v>160</v>
      </c>
      <c r="M7" s="42">
        <v>160</v>
      </c>
      <c r="N7" s="42">
        <v>160</v>
      </c>
      <c r="O7" s="42"/>
      <c r="Q7" s="16"/>
    </row>
    <row r="8" spans="1:17" ht="12.75" customHeight="1" x14ac:dyDescent="0.2">
      <c r="A8" s="39"/>
      <c r="B8" s="40" t="s">
        <v>47</v>
      </c>
      <c r="C8" s="41" t="s">
        <v>44</v>
      </c>
      <c r="D8" s="42"/>
      <c r="E8" s="42"/>
      <c r="F8" s="42">
        <v>275</v>
      </c>
      <c r="G8" s="42">
        <v>275</v>
      </c>
      <c r="H8" s="42">
        <v>275</v>
      </c>
      <c r="I8" s="42"/>
      <c r="J8" s="37"/>
      <c r="K8" s="42"/>
      <c r="L8" s="42">
        <v>275</v>
      </c>
      <c r="M8" s="42">
        <v>275</v>
      </c>
      <c r="N8" s="42">
        <v>275</v>
      </c>
      <c r="O8" s="42"/>
      <c r="Q8" s="16"/>
    </row>
    <row r="9" spans="1:17" ht="12.75" customHeight="1" x14ac:dyDescent="0.2">
      <c r="A9" s="39"/>
      <c r="B9" s="40" t="s">
        <v>48</v>
      </c>
      <c r="C9" s="41" t="s">
        <v>46</v>
      </c>
      <c r="D9" s="42"/>
      <c r="E9" s="42"/>
      <c r="F9" s="42"/>
      <c r="G9" s="42">
        <v>150</v>
      </c>
      <c r="H9" s="42">
        <v>150</v>
      </c>
      <c r="I9" s="42"/>
      <c r="J9" s="37"/>
      <c r="K9" s="42"/>
      <c r="L9" s="42"/>
      <c r="M9" s="42">
        <v>150</v>
      </c>
      <c r="N9" s="42">
        <v>150</v>
      </c>
      <c r="O9" s="42"/>
      <c r="Q9" s="16"/>
    </row>
    <row r="10" spans="1:17" ht="12.75" customHeight="1" x14ac:dyDescent="0.2">
      <c r="A10" s="43" t="s">
        <v>49</v>
      </c>
      <c r="B10" s="13" t="s">
        <v>50</v>
      </c>
      <c r="C10" s="41" t="s">
        <v>51</v>
      </c>
      <c r="D10" s="42"/>
      <c r="E10" s="42"/>
      <c r="F10" s="42">
        <v>300</v>
      </c>
      <c r="G10" s="42">
        <v>300</v>
      </c>
      <c r="H10" s="42">
        <v>300</v>
      </c>
      <c r="I10" s="42"/>
      <c r="J10" s="37"/>
      <c r="K10" s="42"/>
      <c r="L10" s="42">
        <v>300</v>
      </c>
      <c r="M10" s="42">
        <v>300</v>
      </c>
      <c r="N10" s="42">
        <v>300</v>
      </c>
      <c r="O10" s="42"/>
      <c r="Q10" s="16"/>
    </row>
    <row r="11" spans="1:17" ht="12.75" customHeight="1" x14ac:dyDescent="0.2">
      <c r="A11" s="44" t="s">
        <v>20</v>
      </c>
      <c r="B11" s="45" t="s">
        <v>52</v>
      </c>
      <c r="C11" s="41" t="s">
        <v>46</v>
      </c>
      <c r="D11" s="42"/>
      <c r="E11" s="42">
        <v>750</v>
      </c>
      <c r="F11" s="42">
        <v>750</v>
      </c>
      <c r="G11" s="42">
        <v>750</v>
      </c>
      <c r="H11" s="42">
        <v>750</v>
      </c>
      <c r="I11" s="42">
        <v>750</v>
      </c>
      <c r="J11" s="37"/>
      <c r="K11" s="42">
        <v>750</v>
      </c>
      <c r="L11" s="42">
        <v>750</v>
      </c>
      <c r="M11" s="42">
        <v>750</v>
      </c>
      <c r="N11" s="42">
        <v>750</v>
      </c>
      <c r="O11" s="42"/>
      <c r="Q11" s="16"/>
    </row>
    <row r="12" spans="1:17" ht="12.75" customHeight="1" x14ac:dyDescent="0.2">
      <c r="A12" s="44"/>
      <c r="B12" s="45" t="s">
        <v>53</v>
      </c>
      <c r="C12" s="41" t="s">
        <v>44</v>
      </c>
      <c r="D12" s="42"/>
      <c r="E12" s="42">
        <v>180</v>
      </c>
      <c r="F12" s="42"/>
      <c r="G12" s="42"/>
      <c r="H12" s="42"/>
      <c r="I12" s="42"/>
      <c r="J12" s="37"/>
      <c r="K12" s="42">
        <v>180</v>
      </c>
      <c r="L12" s="42"/>
      <c r="M12" s="42"/>
      <c r="N12" s="42"/>
      <c r="O12" s="42"/>
      <c r="Q12" s="16"/>
    </row>
    <row r="13" spans="1:17" ht="12.75" customHeight="1" x14ac:dyDescent="0.2">
      <c r="A13" s="44"/>
      <c r="B13" s="45" t="s">
        <v>54</v>
      </c>
      <c r="C13" s="41" t="s">
        <v>46</v>
      </c>
      <c r="D13" s="42"/>
      <c r="E13" s="42">
        <v>75</v>
      </c>
      <c r="F13" s="42">
        <v>75</v>
      </c>
      <c r="G13" s="42">
        <v>75</v>
      </c>
      <c r="H13" s="42">
        <v>75</v>
      </c>
      <c r="I13" s="42">
        <v>75</v>
      </c>
      <c r="J13" s="37"/>
      <c r="K13" s="42">
        <v>75</v>
      </c>
      <c r="L13" s="42">
        <v>75</v>
      </c>
      <c r="M13" s="42">
        <v>75</v>
      </c>
      <c r="N13" s="42">
        <v>75</v>
      </c>
      <c r="O13" s="42">
        <v>75</v>
      </c>
      <c r="Q13" s="16"/>
    </row>
    <row r="14" spans="1:17" ht="12.75" customHeight="1" x14ac:dyDescent="0.2">
      <c r="A14" s="44"/>
      <c r="B14" s="45" t="s">
        <v>55</v>
      </c>
      <c r="C14" s="41" t="s">
        <v>46</v>
      </c>
      <c r="D14" s="42"/>
      <c r="E14" s="42">
        <v>300</v>
      </c>
      <c r="F14" s="42">
        <v>300</v>
      </c>
      <c r="G14" s="42">
        <v>300</v>
      </c>
      <c r="H14" s="42">
        <v>300</v>
      </c>
      <c r="I14" s="42"/>
      <c r="J14" s="37"/>
      <c r="K14" s="42">
        <v>300</v>
      </c>
      <c r="L14" s="42">
        <v>300</v>
      </c>
      <c r="M14" s="42">
        <v>300</v>
      </c>
      <c r="N14" s="42">
        <v>300</v>
      </c>
      <c r="O14" s="42">
        <v>300</v>
      </c>
      <c r="Q14" s="16"/>
    </row>
    <row r="15" spans="1:17" ht="12.75" customHeight="1" x14ac:dyDescent="0.2">
      <c r="A15" s="46" t="s">
        <v>21</v>
      </c>
      <c r="B15" s="47" t="s">
        <v>56</v>
      </c>
      <c r="C15" s="37"/>
      <c r="J15" s="37"/>
      <c r="Q15" s="16"/>
    </row>
    <row r="16" spans="1:17" ht="12.75" customHeight="1" x14ac:dyDescent="0.2">
      <c r="A16" s="46"/>
      <c r="B16" s="47" t="s">
        <v>57</v>
      </c>
      <c r="C16" s="37"/>
      <c r="J16" s="37"/>
      <c r="Q16" s="16"/>
    </row>
    <row r="17" spans="1:17" ht="12.75" customHeight="1" x14ac:dyDescent="0.2">
      <c r="A17" s="46"/>
      <c r="B17" s="47" t="s">
        <v>58</v>
      </c>
      <c r="C17" s="37"/>
      <c r="J17" s="37"/>
      <c r="Q17" s="16"/>
    </row>
    <row r="18" spans="1:17" ht="12.75" customHeight="1" x14ac:dyDescent="0.2">
      <c r="A18" s="19"/>
      <c r="B18" s="19"/>
      <c r="C18" s="19"/>
      <c r="D18" s="19"/>
      <c r="E18" s="19"/>
      <c r="F18" s="19"/>
      <c r="G18" s="19"/>
      <c r="H18" s="19"/>
      <c r="I18" s="19"/>
      <c r="J18" s="19"/>
      <c r="K18" s="19"/>
      <c r="L18" s="19"/>
      <c r="M18" s="19"/>
      <c r="N18" s="19"/>
      <c r="O18" s="19"/>
      <c r="P18" s="19"/>
      <c r="Q18" s="19"/>
    </row>
    <row r="19" spans="1:17" ht="24.75" x14ac:dyDescent="0.3">
      <c r="A19" s="34" t="s">
        <v>59</v>
      </c>
      <c r="B19" s="5"/>
      <c r="C19" s="16"/>
      <c r="D19" s="16"/>
      <c r="E19" s="16"/>
      <c r="F19" s="16"/>
      <c r="G19" s="16"/>
      <c r="H19" s="16"/>
      <c r="I19" s="16"/>
      <c r="J19" s="16"/>
      <c r="K19" s="16"/>
      <c r="L19" s="16"/>
      <c r="M19" s="16"/>
      <c r="N19" s="16"/>
      <c r="O19" s="16"/>
      <c r="P19" s="16"/>
      <c r="Q19" s="16"/>
    </row>
    <row r="20" spans="1:17" ht="12.75" customHeight="1" x14ac:dyDescent="0.2">
      <c r="A20" s="39" t="s">
        <v>18</v>
      </c>
      <c r="B20" s="40" t="str">
        <f t="shared" ref="B20:B31" si="0">B6</f>
        <v>Continuing member (CM) dues (4001)</v>
      </c>
      <c r="C20" s="37"/>
      <c r="D20" s="2"/>
      <c r="E20" s="2">
        <v>41</v>
      </c>
      <c r="F20" s="2"/>
      <c r="G20" s="2"/>
      <c r="H20" s="2"/>
      <c r="I20" s="2"/>
      <c r="J20" s="37"/>
      <c r="K20" s="2">
        <v>65</v>
      </c>
      <c r="L20" s="2"/>
      <c r="M20" s="2"/>
      <c r="N20" s="2"/>
      <c r="O20" s="2"/>
      <c r="P20" s="2"/>
      <c r="Q20" s="16"/>
    </row>
    <row r="21" spans="1:17" ht="12.75" customHeight="1" x14ac:dyDescent="0.2">
      <c r="A21" s="39"/>
      <c r="B21" s="40" t="str">
        <f t="shared" si="0"/>
        <v>CM Dues Payment Plans (4001)</v>
      </c>
      <c r="C21" s="37"/>
      <c r="D21" s="2"/>
      <c r="E21" s="2">
        <v>4</v>
      </c>
      <c r="F21" s="2">
        <v>4</v>
      </c>
      <c r="G21" s="2">
        <v>4</v>
      </c>
      <c r="H21" s="2">
        <v>4</v>
      </c>
      <c r="I21" s="2"/>
      <c r="J21" s="37"/>
      <c r="K21" s="2">
        <v>5</v>
      </c>
      <c r="L21" s="2">
        <v>5</v>
      </c>
      <c r="M21" s="2">
        <v>5</v>
      </c>
      <c r="N21" s="2">
        <v>5</v>
      </c>
      <c r="O21" s="2"/>
      <c r="P21" s="2"/>
      <c r="Q21" s="16"/>
    </row>
    <row r="22" spans="1:17" ht="12.75" customHeight="1" x14ac:dyDescent="0.2">
      <c r="A22" s="39"/>
      <c r="B22" s="40" t="str">
        <f t="shared" si="0"/>
        <v>New  Member (NM) Dues (4002)</v>
      </c>
      <c r="C22" s="37"/>
      <c r="D22" s="2"/>
      <c r="E22" s="2"/>
      <c r="F22" s="2">
        <v>5</v>
      </c>
      <c r="G22" s="2">
        <v>12</v>
      </c>
      <c r="H22" s="2">
        <v>5</v>
      </c>
      <c r="I22" s="2"/>
      <c r="J22" s="37"/>
      <c r="K22" s="2"/>
      <c r="L22" s="2">
        <v>4</v>
      </c>
      <c r="M22" s="2">
        <v>7</v>
      </c>
      <c r="N22" s="2">
        <v>3</v>
      </c>
      <c r="O22" s="2"/>
      <c r="P22" s="2"/>
      <c r="Q22" s="16"/>
    </row>
    <row r="23" spans="1:17" ht="12.75" customHeight="1" x14ac:dyDescent="0.2">
      <c r="A23" s="39"/>
      <c r="B23" s="40" t="str">
        <f t="shared" si="0"/>
        <v>NM Dues Payment Plans (4002)</v>
      </c>
      <c r="C23" s="37"/>
      <c r="D23" s="2"/>
      <c r="E23" s="2"/>
      <c r="F23" s="2"/>
      <c r="G23" s="2">
        <v>2</v>
      </c>
      <c r="H23" s="2">
        <v>2</v>
      </c>
      <c r="I23" s="2"/>
      <c r="J23" s="37"/>
      <c r="K23" s="2"/>
      <c r="L23" s="2"/>
      <c r="M23" s="2">
        <v>0</v>
      </c>
      <c r="N23" s="2">
        <v>0</v>
      </c>
      <c r="O23" s="2"/>
      <c r="P23" s="2"/>
      <c r="Q23" s="16"/>
    </row>
    <row r="24" spans="1:17" ht="12.75" customHeight="1" x14ac:dyDescent="0.2">
      <c r="A24" s="43" t="s">
        <v>49</v>
      </c>
      <c r="B24" s="13" t="str">
        <f t="shared" si="0"/>
        <v>Lifetime Membership (4002)</v>
      </c>
      <c r="C24" s="37"/>
      <c r="D24" s="2"/>
      <c r="E24" s="2"/>
      <c r="F24" s="2">
        <v>6</v>
      </c>
      <c r="G24" s="2">
        <v>12</v>
      </c>
      <c r="H24" s="2">
        <v>4</v>
      </c>
      <c r="I24" s="2"/>
      <c r="J24" s="37"/>
      <c r="K24" s="2"/>
      <c r="L24" s="2">
        <v>4</v>
      </c>
      <c r="M24" s="2">
        <v>7</v>
      </c>
      <c r="N24" s="2">
        <v>3</v>
      </c>
      <c r="O24" s="2"/>
      <c r="P24" s="2"/>
      <c r="Q24" s="16"/>
    </row>
    <row r="25" spans="1:17" ht="12.75" customHeight="1" x14ac:dyDescent="0.2">
      <c r="A25" s="44" t="s">
        <v>20</v>
      </c>
      <c r="B25" s="45" t="str">
        <f t="shared" si="0"/>
        <v>Rent (4201)</v>
      </c>
      <c r="C25" s="37"/>
      <c r="D25" s="2"/>
      <c r="E25" s="2">
        <v>8</v>
      </c>
      <c r="F25" s="2">
        <v>8</v>
      </c>
      <c r="G25" s="2">
        <v>8</v>
      </c>
      <c r="H25" s="2">
        <v>8</v>
      </c>
      <c r="I25" s="2">
        <v>8</v>
      </c>
      <c r="J25" s="37"/>
      <c r="K25" s="2">
        <v>9</v>
      </c>
      <c r="L25" s="2">
        <v>9</v>
      </c>
      <c r="M25" s="2">
        <v>9</v>
      </c>
      <c r="N25" s="2">
        <v>9</v>
      </c>
      <c r="O25" s="2"/>
      <c r="P25" s="2"/>
      <c r="Q25" s="16"/>
    </row>
    <row r="26" spans="1:17" ht="12.75" customHeight="1" x14ac:dyDescent="0.2">
      <c r="A26" s="44"/>
      <c r="B26" s="45" t="str">
        <f t="shared" si="0"/>
        <v>Parlor Fees (4202)</v>
      </c>
      <c r="C26" s="37"/>
      <c r="D26" s="2"/>
      <c r="E26" s="2">
        <v>37</v>
      </c>
      <c r="F26" s="2"/>
      <c r="G26" s="2"/>
      <c r="H26" s="2"/>
      <c r="I26" s="2"/>
      <c r="J26" s="37"/>
      <c r="K26" s="2">
        <v>61</v>
      </c>
      <c r="L26" s="2"/>
      <c r="M26" s="2"/>
      <c r="N26" s="2"/>
      <c r="O26" s="2"/>
      <c r="P26" s="2"/>
      <c r="Q26" s="16"/>
    </row>
    <row r="27" spans="1:17" ht="12.75" customHeight="1" x14ac:dyDescent="0.2">
      <c r="A27" s="44"/>
      <c r="B27" s="45" t="str">
        <f t="shared" si="0"/>
        <v>Parking (4205)</v>
      </c>
      <c r="C27" s="37"/>
      <c r="D27" s="2"/>
      <c r="E27" s="2">
        <v>4</v>
      </c>
      <c r="F27" s="2">
        <v>4</v>
      </c>
      <c r="G27" s="2">
        <v>4</v>
      </c>
      <c r="H27" s="2">
        <v>4</v>
      </c>
      <c r="I27" s="2">
        <v>4</v>
      </c>
      <c r="J27" s="37"/>
      <c r="K27" s="2">
        <v>5</v>
      </c>
      <c r="L27" s="2">
        <v>5</v>
      </c>
      <c r="M27" s="2">
        <v>5</v>
      </c>
      <c r="N27" s="2">
        <v>5</v>
      </c>
      <c r="O27" s="2">
        <v>5</v>
      </c>
      <c r="P27" s="2"/>
      <c r="Q27" s="16"/>
    </row>
    <row r="28" spans="1:17" ht="12.75" customHeight="1" x14ac:dyDescent="0.2">
      <c r="A28" s="44"/>
      <c r="B28" s="45" t="str">
        <f t="shared" si="0"/>
        <v>Meal Plan (4204)</v>
      </c>
      <c r="C28" s="37"/>
      <c r="D28" s="2"/>
      <c r="E28" s="2">
        <v>12</v>
      </c>
      <c r="F28" s="2">
        <v>12</v>
      </c>
      <c r="G28" s="2">
        <v>12</v>
      </c>
      <c r="H28" s="2">
        <v>12</v>
      </c>
      <c r="I28" s="2"/>
      <c r="J28" s="37"/>
      <c r="K28" s="2">
        <v>14</v>
      </c>
      <c r="L28" s="2">
        <v>14</v>
      </c>
      <c r="M28" s="2">
        <v>14</v>
      </c>
      <c r="N28" s="2">
        <v>14</v>
      </c>
      <c r="O28" s="2">
        <v>14</v>
      </c>
      <c r="P28" s="2"/>
      <c r="Q28" s="16"/>
    </row>
    <row r="29" spans="1:17" ht="12.75" customHeight="1" x14ac:dyDescent="0.2">
      <c r="A29" s="46" t="s">
        <v>21</v>
      </c>
      <c r="B29" s="47" t="str">
        <f t="shared" si="0"/>
        <v>Other 1 (4500)</v>
      </c>
      <c r="C29" s="37"/>
      <c r="D29" s="2"/>
      <c r="E29" s="2"/>
      <c r="F29" s="2"/>
      <c r="G29" s="2"/>
      <c r="H29" s="2"/>
      <c r="I29" s="2"/>
      <c r="J29" s="37"/>
      <c r="K29" s="2"/>
      <c r="L29" s="2"/>
      <c r="M29" s="2"/>
      <c r="N29" s="2"/>
      <c r="O29" s="2"/>
      <c r="P29" s="2"/>
      <c r="Q29" s="16"/>
    </row>
    <row r="30" spans="1:17" ht="12.75" customHeight="1" x14ac:dyDescent="0.2">
      <c r="A30" s="46"/>
      <c r="B30" s="47" t="str">
        <f t="shared" si="0"/>
        <v>Other 2 (4500)</v>
      </c>
      <c r="C30" s="37"/>
      <c r="D30" s="2"/>
      <c r="E30" s="2"/>
      <c r="F30" s="2"/>
      <c r="G30" s="2"/>
      <c r="H30" s="2"/>
      <c r="I30" s="2"/>
      <c r="J30" s="37"/>
      <c r="K30" s="2"/>
      <c r="L30" s="2"/>
      <c r="M30" s="2"/>
      <c r="N30" s="2"/>
      <c r="O30" s="2"/>
      <c r="P30" s="2"/>
      <c r="Q30" s="16"/>
    </row>
    <row r="31" spans="1:17" ht="12.75" customHeight="1" x14ac:dyDescent="0.2">
      <c r="A31" s="46"/>
      <c r="B31" s="47" t="str">
        <f t="shared" si="0"/>
        <v>Other 3 (4500)</v>
      </c>
      <c r="C31" s="37"/>
      <c r="D31" s="2"/>
      <c r="E31" s="2"/>
      <c r="F31" s="2"/>
      <c r="G31" s="2"/>
      <c r="H31" s="2"/>
      <c r="I31" s="2"/>
      <c r="J31" s="37"/>
      <c r="K31" s="2"/>
      <c r="L31" s="2"/>
      <c r="M31" s="2"/>
      <c r="N31" s="2"/>
      <c r="O31" s="2"/>
      <c r="P31" s="2"/>
      <c r="Q31" s="16"/>
    </row>
    <row r="32" spans="1:17" ht="12.75" customHeight="1" x14ac:dyDescent="0.2">
      <c r="A32" s="19"/>
      <c r="B32" s="19"/>
      <c r="C32" s="19"/>
      <c r="D32" s="19"/>
      <c r="E32" s="19"/>
      <c r="F32" s="19"/>
      <c r="G32" s="19"/>
      <c r="H32" s="19"/>
      <c r="I32" s="19"/>
      <c r="J32" s="19"/>
      <c r="K32" s="19"/>
      <c r="L32" s="19"/>
      <c r="M32" s="19"/>
      <c r="N32" s="19"/>
      <c r="O32" s="19"/>
      <c r="P32" s="19"/>
      <c r="Q32" s="19"/>
    </row>
    <row r="33" spans="1:17" ht="24.75" x14ac:dyDescent="0.3">
      <c r="A33" s="34" t="s">
        <v>60</v>
      </c>
      <c r="B33" s="16"/>
      <c r="C33" s="16"/>
      <c r="D33" s="16"/>
      <c r="E33" s="16"/>
      <c r="F33" s="16"/>
      <c r="G33" s="16"/>
      <c r="H33" s="16"/>
      <c r="I33" s="16"/>
      <c r="J33" s="16"/>
      <c r="K33" s="16"/>
      <c r="L33" s="16"/>
      <c r="M33" s="16"/>
      <c r="N33" s="16"/>
      <c r="O33" s="16"/>
      <c r="P33" s="16"/>
      <c r="Q33" s="48" t="s">
        <v>61</v>
      </c>
    </row>
    <row r="34" spans="1:17" ht="12.75" customHeight="1" x14ac:dyDescent="0.2">
      <c r="A34" s="39" t="s">
        <v>18</v>
      </c>
      <c r="B34" s="40" t="str">
        <f t="shared" ref="B34:B45" si="1">B20</f>
        <v>Continuing member (CM) dues (4001)</v>
      </c>
      <c r="C34" s="37"/>
      <c r="D34" s="49">
        <f t="shared" ref="D34:I37" si="2">IF(ISBLANK(D6)-ISBLANK(D20)=0,D6*D20*(1-Allowance),"CHECK")</f>
        <v>0</v>
      </c>
      <c r="E34" s="49">
        <f t="shared" si="2"/>
        <v>22140</v>
      </c>
      <c r="F34" s="49">
        <f t="shared" si="2"/>
        <v>0</v>
      </c>
      <c r="G34" s="49">
        <f t="shared" si="2"/>
        <v>0</v>
      </c>
      <c r="H34" s="49">
        <f t="shared" si="2"/>
        <v>0</v>
      </c>
      <c r="I34" s="49">
        <f t="shared" si="2"/>
        <v>0</v>
      </c>
      <c r="J34" s="37"/>
      <c r="K34" s="49">
        <f t="shared" ref="K34:P37" si="3">IF(ISBLANK(K6)-ISBLANK(K20)=0,K6*K20*(1-Allowance),"CHECK")</f>
        <v>35100</v>
      </c>
      <c r="L34" s="49">
        <f t="shared" si="3"/>
        <v>0</v>
      </c>
      <c r="M34" s="49">
        <f t="shared" si="3"/>
        <v>0</v>
      </c>
      <c r="N34" s="49">
        <f t="shared" si="3"/>
        <v>0</v>
      </c>
      <c r="O34" s="49">
        <f t="shared" si="3"/>
        <v>0</v>
      </c>
      <c r="P34" s="49">
        <f t="shared" si="3"/>
        <v>0</v>
      </c>
      <c r="Q34" s="50">
        <f t="shared" ref="Q34:Q45" si="4">SUM(D34:P34)</f>
        <v>57240</v>
      </c>
    </row>
    <row r="35" spans="1:17" ht="12.75" customHeight="1" x14ac:dyDescent="0.2">
      <c r="A35" s="39"/>
      <c r="B35" s="40" t="str">
        <f t="shared" si="1"/>
        <v>CM Dues Payment Plans (4001)</v>
      </c>
      <c r="C35" s="37"/>
      <c r="D35" s="49">
        <f t="shared" si="2"/>
        <v>0</v>
      </c>
      <c r="E35" s="49">
        <f t="shared" si="2"/>
        <v>576</v>
      </c>
      <c r="F35" s="49">
        <f t="shared" si="2"/>
        <v>576</v>
      </c>
      <c r="G35" s="49">
        <f t="shared" si="2"/>
        <v>576</v>
      </c>
      <c r="H35" s="49">
        <f t="shared" si="2"/>
        <v>576</v>
      </c>
      <c r="I35" s="49">
        <f t="shared" si="2"/>
        <v>0</v>
      </c>
      <c r="J35" s="37"/>
      <c r="K35" s="49">
        <f t="shared" si="3"/>
        <v>720</v>
      </c>
      <c r="L35" s="49">
        <f t="shared" si="3"/>
        <v>720</v>
      </c>
      <c r="M35" s="49">
        <f t="shared" si="3"/>
        <v>720</v>
      </c>
      <c r="N35" s="49">
        <f t="shared" si="3"/>
        <v>720</v>
      </c>
      <c r="O35" s="49">
        <f t="shared" si="3"/>
        <v>0</v>
      </c>
      <c r="P35" s="49">
        <f t="shared" si="3"/>
        <v>0</v>
      </c>
      <c r="Q35" s="50">
        <f t="shared" si="4"/>
        <v>5184</v>
      </c>
    </row>
    <row r="36" spans="1:17" ht="12.75" customHeight="1" x14ac:dyDescent="0.2">
      <c r="A36" s="39"/>
      <c r="B36" s="40" t="str">
        <f t="shared" si="1"/>
        <v>New  Member (NM) Dues (4002)</v>
      </c>
      <c r="C36" s="37"/>
      <c r="D36" s="49">
        <f t="shared" si="2"/>
        <v>0</v>
      </c>
      <c r="E36" s="49">
        <f t="shared" si="2"/>
        <v>0</v>
      </c>
      <c r="F36" s="49">
        <f t="shared" si="2"/>
        <v>1237.5</v>
      </c>
      <c r="G36" s="49">
        <f t="shared" si="2"/>
        <v>2970</v>
      </c>
      <c r="H36" s="49">
        <f t="shared" si="2"/>
        <v>1237.5</v>
      </c>
      <c r="I36" s="49">
        <f t="shared" si="2"/>
        <v>0</v>
      </c>
      <c r="J36" s="37"/>
      <c r="K36" s="49">
        <f t="shared" si="3"/>
        <v>0</v>
      </c>
      <c r="L36" s="49">
        <f t="shared" si="3"/>
        <v>990</v>
      </c>
      <c r="M36" s="49">
        <f t="shared" si="3"/>
        <v>1732.5</v>
      </c>
      <c r="N36" s="49">
        <f t="shared" si="3"/>
        <v>742.5</v>
      </c>
      <c r="O36" s="49">
        <f t="shared" si="3"/>
        <v>0</v>
      </c>
      <c r="P36" s="49">
        <f t="shared" si="3"/>
        <v>0</v>
      </c>
      <c r="Q36" s="50">
        <f t="shared" si="4"/>
        <v>8910</v>
      </c>
    </row>
    <row r="37" spans="1:17" ht="12.75" customHeight="1" x14ac:dyDescent="0.2">
      <c r="A37" s="39"/>
      <c r="B37" s="40" t="str">
        <f t="shared" si="1"/>
        <v>NM Dues Payment Plans (4002)</v>
      </c>
      <c r="C37" s="37"/>
      <c r="D37" s="49">
        <f t="shared" si="2"/>
        <v>0</v>
      </c>
      <c r="E37" s="49">
        <f t="shared" si="2"/>
        <v>0</v>
      </c>
      <c r="F37" s="49">
        <f t="shared" si="2"/>
        <v>0</v>
      </c>
      <c r="G37" s="49">
        <f t="shared" si="2"/>
        <v>270</v>
      </c>
      <c r="H37" s="49">
        <f t="shared" si="2"/>
        <v>270</v>
      </c>
      <c r="I37" s="49">
        <f t="shared" si="2"/>
        <v>0</v>
      </c>
      <c r="J37" s="37"/>
      <c r="K37" s="49">
        <f t="shared" si="3"/>
        <v>0</v>
      </c>
      <c r="L37" s="49">
        <f t="shared" si="3"/>
        <v>0</v>
      </c>
      <c r="M37" s="49">
        <f t="shared" si="3"/>
        <v>0</v>
      </c>
      <c r="N37" s="49">
        <f t="shared" si="3"/>
        <v>0</v>
      </c>
      <c r="O37" s="49">
        <f t="shared" si="3"/>
        <v>0</v>
      </c>
      <c r="P37" s="49">
        <f t="shared" si="3"/>
        <v>0</v>
      </c>
      <c r="Q37" s="50">
        <f t="shared" si="4"/>
        <v>540</v>
      </c>
    </row>
    <row r="38" spans="1:17" ht="12.75" customHeight="1" x14ac:dyDescent="0.2">
      <c r="A38" s="43" t="s">
        <v>49</v>
      </c>
      <c r="B38" s="13" t="str">
        <f t="shared" si="1"/>
        <v>Lifetime Membership (4002)</v>
      </c>
      <c r="C38" s="37" t="s">
        <v>62</v>
      </c>
      <c r="D38" s="51">
        <f t="shared" ref="D38:I38" si="5">IF(ISBLANK(D10)-ISBLANK(D24)=0,D10*D24,"CHECK")</f>
        <v>0</v>
      </c>
      <c r="E38" s="51">
        <f t="shared" si="5"/>
        <v>0</v>
      </c>
      <c r="F38" s="51">
        <f t="shared" si="5"/>
        <v>1800</v>
      </c>
      <c r="G38" s="51">
        <f t="shared" si="5"/>
        <v>3600</v>
      </c>
      <c r="H38" s="51">
        <f t="shared" si="5"/>
        <v>1200</v>
      </c>
      <c r="I38" s="51">
        <f t="shared" si="5"/>
        <v>0</v>
      </c>
      <c r="J38" s="37"/>
      <c r="K38" s="51">
        <f t="shared" ref="K38:P38" si="6">IF(ISBLANK(K10)-ISBLANK(K24)=0,K10*K24,"CHECK")</f>
        <v>0</v>
      </c>
      <c r="L38" s="51">
        <f t="shared" si="6"/>
        <v>1200</v>
      </c>
      <c r="M38" s="51">
        <f t="shared" si="6"/>
        <v>2100</v>
      </c>
      <c r="N38" s="51">
        <f t="shared" si="6"/>
        <v>900</v>
      </c>
      <c r="O38" s="51">
        <f t="shared" si="6"/>
        <v>0</v>
      </c>
      <c r="P38" s="51">
        <f t="shared" si="6"/>
        <v>0</v>
      </c>
      <c r="Q38" s="50">
        <f t="shared" si="4"/>
        <v>10800</v>
      </c>
    </row>
    <row r="39" spans="1:17" ht="12.75" customHeight="1" x14ac:dyDescent="0.2">
      <c r="A39" s="44" t="s">
        <v>20</v>
      </c>
      <c r="B39" s="45" t="str">
        <f t="shared" si="1"/>
        <v>Rent (4201)</v>
      </c>
      <c r="C39" s="37"/>
      <c r="D39" s="52">
        <f t="shared" ref="D39:I45" si="7">IF(ISBLANK(D11)-ISBLANK(D25)=0,D11*D25*(1-Allowance),"CHECK")</f>
        <v>0</v>
      </c>
      <c r="E39" s="52">
        <f t="shared" si="7"/>
        <v>5400</v>
      </c>
      <c r="F39" s="52">
        <f t="shared" si="7"/>
        <v>5400</v>
      </c>
      <c r="G39" s="52">
        <f t="shared" si="7"/>
        <v>5400</v>
      </c>
      <c r="H39" s="52">
        <f t="shared" si="7"/>
        <v>5400</v>
      </c>
      <c r="I39" s="52">
        <f t="shared" si="7"/>
        <v>5400</v>
      </c>
      <c r="J39" s="37"/>
      <c r="K39" s="52">
        <f t="shared" ref="K39:P45" si="8">IF(ISBLANK(K11)-ISBLANK(K25)=0,K11*K25*(1-Allowance),"CHECK")</f>
        <v>6075</v>
      </c>
      <c r="L39" s="52">
        <f t="shared" si="8"/>
        <v>6075</v>
      </c>
      <c r="M39" s="52">
        <f t="shared" si="8"/>
        <v>6075</v>
      </c>
      <c r="N39" s="52">
        <f t="shared" si="8"/>
        <v>6075</v>
      </c>
      <c r="O39" s="52">
        <f t="shared" si="8"/>
        <v>0</v>
      </c>
      <c r="P39" s="52">
        <f t="shared" si="8"/>
        <v>0</v>
      </c>
      <c r="Q39" s="50">
        <f t="shared" si="4"/>
        <v>51300</v>
      </c>
    </row>
    <row r="40" spans="1:17" ht="12.75" customHeight="1" x14ac:dyDescent="0.2">
      <c r="A40" s="44"/>
      <c r="B40" s="45" t="str">
        <f t="shared" si="1"/>
        <v>Parlor Fees (4202)</v>
      </c>
      <c r="C40" s="37"/>
      <c r="D40" s="52">
        <f t="shared" si="7"/>
        <v>0</v>
      </c>
      <c r="E40" s="52">
        <f t="shared" si="7"/>
        <v>5994</v>
      </c>
      <c r="F40" s="52">
        <f t="shared" si="7"/>
        <v>0</v>
      </c>
      <c r="G40" s="52">
        <f t="shared" si="7"/>
        <v>0</v>
      </c>
      <c r="H40" s="52">
        <f t="shared" si="7"/>
        <v>0</v>
      </c>
      <c r="I40" s="52">
        <f t="shared" si="7"/>
        <v>0</v>
      </c>
      <c r="J40" s="37"/>
      <c r="K40" s="52">
        <f t="shared" si="8"/>
        <v>9882</v>
      </c>
      <c r="L40" s="52">
        <f t="shared" si="8"/>
        <v>0</v>
      </c>
      <c r="M40" s="52">
        <f t="shared" si="8"/>
        <v>0</v>
      </c>
      <c r="N40" s="52">
        <f t="shared" si="8"/>
        <v>0</v>
      </c>
      <c r="O40" s="52">
        <f t="shared" si="8"/>
        <v>0</v>
      </c>
      <c r="P40" s="52">
        <f t="shared" si="8"/>
        <v>0</v>
      </c>
      <c r="Q40" s="50">
        <f t="shared" si="4"/>
        <v>15876</v>
      </c>
    </row>
    <row r="41" spans="1:17" ht="12.75" customHeight="1" x14ac:dyDescent="0.2">
      <c r="A41" s="44"/>
      <c r="B41" s="45" t="str">
        <f t="shared" si="1"/>
        <v>Parking (4205)</v>
      </c>
      <c r="C41" s="37"/>
      <c r="D41" s="52">
        <f t="shared" si="7"/>
        <v>0</v>
      </c>
      <c r="E41" s="52">
        <f t="shared" si="7"/>
        <v>270</v>
      </c>
      <c r="F41" s="52">
        <f t="shared" si="7"/>
        <v>270</v>
      </c>
      <c r="G41" s="52">
        <f t="shared" si="7"/>
        <v>270</v>
      </c>
      <c r="H41" s="52">
        <f t="shared" si="7"/>
        <v>270</v>
      </c>
      <c r="I41" s="52">
        <f t="shared" si="7"/>
        <v>270</v>
      </c>
      <c r="J41" s="37"/>
      <c r="K41" s="52">
        <f t="shared" si="8"/>
        <v>337.5</v>
      </c>
      <c r="L41" s="52">
        <f t="shared" si="8"/>
        <v>337.5</v>
      </c>
      <c r="M41" s="52">
        <f t="shared" si="8"/>
        <v>337.5</v>
      </c>
      <c r="N41" s="52">
        <f t="shared" si="8"/>
        <v>337.5</v>
      </c>
      <c r="O41" s="52">
        <f t="shared" si="8"/>
        <v>337.5</v>
      </c>
      <c r="P41" s="52">
        <f t="shared" si="8"/>
        <v>0</v>
      </c>
      <c r="Q41" s="50">
        <f t="shared" si="4"/>
        <v>3037.5</v>
      </c>
    </row>
    <row r="42" spans="1:17" ht="12.75" customHeight="1" x14ac:dyDescent="0.2">
      <c r="A42" s="44"/>
      <c r="B42" s="45" t="str">
        <f t="shared" si="1"/>
        <v>Meal Plan (4204)</v>
      </c>
      <c r="C42" s="37"/>
      <c r="D42" s="52">
        <f t="shared" si="7"/>
        <v>0</v>
      </c>
      <c r="E42" s="52">
        <f t="shared" si="7"/>
        <v>3240</v>
      </c>
      <c r="F42" s="52">
        <f t="shared" si="7"/>
        <v>3240</v>
      </c>
      <c r="G42" s="52">
        <f t="shared" si="7"/>
        <v>3240</v>
      </c>
      <c r="H42" s="52">
        <f t="shared" si="7"/>
        <v>3240</v>
      </c>
      <c r="I42" s="52">
        <f t="shared" si="7"/>
        <v>0</v>
      </c>
      <c r="J42" s="37"/>
      <c r="K42" s="52">
        <f t="shared" si="8"/>
        <v>3780</v>
      </c>
      <c r="L42" s="52">
        <f t="shared" si="8"/>
        <v>3780</v>
      </c>
      <c r="M42" s="52">
        <f t="shared" si="8"/>
        <v>3780</v>
      </c>
      <c r="N42" s="52">
        <f t="shared" si="8"/>
        <v>3780</v>
      </c>
      <c r="O42" s="52">
        <f t="shared" si="8"/>
        <v>3780</v>
      </c>
      <c r="P42" s="52">
        <f t="shared" si="8"/>
        <v>0</v>
      </c>
      <c r="Q42" s="50">
        <f t="shared" si="4"/>
        <v>31860</v>
      </c>
    </row>
    <row r="43" spans="1:17" ht="12.75" customHeight="1" x14ac:dyDescent="0.2">
      <c r="A43" s="46" t="s">
        <v>21</v>
      </c>
      <c r="B43" s="47" t="str">
        <f t="shared" si="1"/>
        <v>Other 1 (4500)</v>
      </c>
      <c r="C43" s="37"/>
      <c r="D43" s="53">
        <f t="shared" si="7"/>
        <v>0</v>
      </c>
      <c r="E43" s="53">
        <f t="shared" si="7"/>
        <v>0</v>
      </c>
      <c r="F43" s="53">
        <f t="shared" si="7"/>
        <v>0</v>
      </c>
      <c r="G43" s="53">
        <f t="shared" si="7"/>
        <v>0</v>
      </c>
      <c r="H43" s="53">
        <f t="shared" si="7"/>
        <v>0</v>
      </c>
      <c r="I43" s="53">
        <f t="shared" si="7"/>
        <v>0</v>
      </c>
      <c r="J43" s="37"/>
      <c r="K43" s="53">
        <f t="shared" si="8"/>
        <v>0</v>
      </c>
      <c r="L43" s="53">
        <f t="shared" si="8"/>
        <v>0</v>
      </c>
      <c r="M43" s="53">
        <f t="shared" si="8"/>
        <v>0</v>
      </c>
      <c r="N43" s="53">
        <f t="shared" si="8"/>
        <v>0</v>
      </c>
      <c r="O43" s="53">
        <f t="shared" si="8"/>
        <v>0</v>
      </c>
      <c r="P43" s="53">
        <f t="shared" si="8"/>
        <v>0</v>
      </c>
      <c r="Q43" s="50">
        <f t="shared" si="4"/>
        <v>0</v>
      </c>
    </row>
    <row r="44" spans="1:17" ht="12.75" customHeight="1" x14ac:dyDescent="0.2">
      <c r="A44" s="46"/>
      <c r="B44" s="47" t="str">
        <f t="shared" si="1"/>
        <v>Other 2 (4500)</v>
      </c>
      <c r="C44" s="37"/>
      <c r="D44" s="53">
        <f t="shared" si="7"/>
        <v>0</v>
      </c>
      <c r="E44" s="53">
        <f t="shared" si="7"/>
        <v>0</v>
      </c>
      <c r="F44" s="53">
        <f t="shared" si="7"/>
        <v>0</v>
      </c>
      <c r="G44" s="53">
        <f t="shared" si="7"/>
        <v>0</v>
      </c>
      <c r="H44" s="53">
        <f t="shared" si="7"/>
        <v>0</v>
      </c>
      <c r="I44" s="53">
        <f t="shared" si="7"/>
        <v>0</v>
      </c>
      <c r="J44" s="37"/>
      <c r="K44" s="53">
        <f t="shared" si="8"/>
        <v>0</v>
      </c>
      <c r="L44" s="53">
        <f t="shared" si="8"/>
        <v>0</v>
      </c>
      <c r="M44" s="53">
        <f t="shared" si="8"/>
        <v>0</v>
      </c>
      <c r="N44" s="53">
        <f t="shared" si="8"/>
        <v>0</v>
      </c>
      <c r="O44" s="53">
        <f t="shared" si="8"/>
        <v>0</v>
      </c>
      <c r="P44" s="53">
        <f t="shared" si="8"/>
        <v>0</v>
      </c>
      <c r="Q44" s="50">
        <f t="shared" si="4"/>
        <v>0</v>
      </c>
    </row>
    <row r="45" spans="1:17" ht="12.75" customHeight="1" x14ac:dyDescent="0.2">
      <c r="A45" s="46"/>
      <c r="B45" s="47" t="str">
        <f t="shared" si="1"/>
        <v>Other 3 (4500)</v>
      </c>
      <c r="C45" s="37"/>
      <c r="D45" s="53">
        <f t="shared" si="7"/>
        <v>0</v>
      </c>
      <c r="E45" s="53">
        <f t="shared" si="7"/>
        <v>0</v>
      </c>
      <c r="F45" s="53">
        <f t="shared" si="7"/>
        <v>0</v>
      </c>
      <c r="G45" s="53">
        <f t="shared" si="7"/>
        <v>0</v>
      </c>
      <c r="H45" s="53">
        <f t="shared" si="7"/>
        <v>0</v>
      </c>
      <c r="I45" s="53">
        <f t="shared" si="7"/>
        <v>0</v>
      </c>
      <c r="J45" s="37"/>
      <c r="K45" s="53">
        <f t="shared" si="8"/>
        <v>0</v>
      </c>
      <c r="L45" s="53">
        <f t="shared" si="8"/>
        <v>0</v>
      </c>
      <c r="M45" s="53">
        <f t="shared" si="8"/>
        <v>0</v>
      </c>
      <c r="N45" s="53">
        <f t="shared" si="8"/>
        <v>0</v>
      </c>
      <c r="O45" s="53">
        <f t="shared" si="8"/>
        <v>0</v>
      </c>
      <c r="P45" s="53">
        <f t="shared" si="8"/>
        <v>0</v>
      </c>
      <c r="Q45" s="50">
        <f t="shared" si="4"/>
        <v>0</v>
      </c>
    </row>
    <row r="46" spans="1:17" ht="12.75" customHeight="1" x14ac:dyDescent="0.2">
      <c r="A46" s="54" t="s">
        <v>61</v>
      </c>
      <c r="B46" s="55"/>
      <c r="C46" s="37"/>
      <c r="D46" s="50">
        <f t="shared" ref="D46:I46" si="9">SUM(D34:D45)</f>
        <v>0</v>
      </c>
      <c r="E46" s="50">
        <f t="shared" si="9"/>
        <v>37620</v>
      </c>
      <c r="F46" s="50">
        <f t="shared" si="9"/>
        <v>12523.5</v>
      </c>
      <c r="G46" s="50">
        <f t="shared" si="9"/>
        <v>16326</v>
      </c>
      <c r="H46" s="50">
        <f t="shared" si="9"/>
        <v>12193.5</v>
      </c>
      <c r="I46" s="50">
        <f t="shared" si="9"/>
        <v>5670</v>
      </c>
      <c r="J46" s="37"/>
      <c r="K46" s="50">
        <f t="shared" ref="K46:Q46" si="10">SUM(K34:K45)</f>
        <v>55894.5</v>
      </c>
      <c r="L46" s="50">
        <f t="shared" si="10"/>
        <v>13102.5</v>
      </c>
      <c r="M46" s="50">
        <f t="shared" si="10"/>
        <v>14745</v>
      </c>
      <c r="N46" s="50">
        <f t="shared" si="10"/>
        <v>12555</v>
      </c>
      <c r="O46" s="50">
        <f t="shared" si="10"/>
        <v>4117.5</v>
      </c>
      <c r="P46" s="50">
        <f t="shared" si="10"/>
        <v>0</v>
      </c>
      <c r="Q46" s="50">
        <f t="shared" si="10"/>
        <v>184747.5</v>
      </c>
    </row>
    <row r="47" spans="1:17" ht="12.75" customHeight="1" x14ac:dyDescent="0.2">
      <c r="A47" s="19"/>
      <c r="B47" s="19"/>
      <c r="C47" s="19"/>
      <c r="D47" s="19"/>
      <c r="E47" s="19"/>
      <c r="F47" s="19"/>
      <c r="G47" s="19"/>
      <c r="H47" s="19"/>
      <c r="I47" s="19"/>
      <c r="J47" s="19"/>
      <c r="K47" s="19"/>
      <c r="L47" s="19"/>
      <c r="M47" s="19"/>
      <c r="N47" s="19"/>
      <c r="O47" s="19"/>
      <c r="P47" s="19"/>
      <c r="Q47" s="19"/>
    </row>
    <row r="48" spans="1:17" ht="12.75" customHeight="1" x14ac:dyDescent="0.2">
      <c r="A48" s="5" t="s">
        <v>63</v>
      </c>
      <c r="B48" s="16"/>
      <c r="C48" s="16"/>
      <c r="D48" s="16"/>
      <c r="E48" s="16"/>
      <c r="F48" s="16"/>
      <c r="G48" s="16"/>
      <c r="H48" s="16"/>
      <c r="I48" s="16"/>
      <c r="J48" s="16"/>
      <c r="K48" s="16"/>
      <c r="L48" s="16"/>
      <c r="M48" s="16"/>
      <c r="N48" s="16"/>
      <c r="O48" s="16"/>
      <c r="P48" s="16"/>
      <c r="Q48" s="16"/>
    </row>
    <row r="49" spans="1:17" ht="12.75" customHeight="1" x14ac:dyDescent="0.2">
      <c r="A49" s="16" t="s">
        <v>64</v>
      </c>
      <c r="B49" s="16"/>
      <c r="C49" s="16"/>
      <c r="D49" s="16"/>
      <c r="E49" s="16"/>
      <c r="F49" s="16"/>
      <c r="G49" s="16"/>
      <c r="H49" s="16"/>
      <c r="I49" s="16"/>
      <c r="J49" s="16"/>
      <c r="K49" s="16"/>
      <c r="L49" s="16"/>
      <c r="M49" s="16"/>
      <c r="N49" s="16"/>
      <c r="O49" s="16"/>
      <c r="P49" s="16"/>
      <c r="Q49" s="16"/>
    </row>
    <row r="50" spans="1:17" ht="12.75" customHeight="1" x14ac:dyDescent="0.2">
      <c r="A50" s="16" t="s">
        <v>65</v>
      </c>
      <c r="B50" s="16"/>
      <c r="C50" s="16"/>
      <c r="D50" s="16"/>
      <c r="E50" s="16"/>
      <c r="F50" s="16"/>
      <c r="G50" s="16"/>
      <c r="H50" s="16"/>
      <c r="I50" s="16"/>
      <c r="J50" s="16"/>
      <c r="K50" s="16"/>
      <c r="L50" s="16"/>
      <c r="M50" s="16"/>
      <c r="N50" s="16"/>
      <c r="O50" s="16"/>
      <c r="P50" s="16"/>
      <c r="Q50" s="16"/>
    </row>
    <row r="51" spans="1:17" ht="12.75" customHeight="1" x14ac:dyDescent="0.2">
      <c r="A51" s="16" t="s">
        <v>66</v>
      </c>
      <c r="B51" s="16"/>
      <c r="C51" s="16"/>
      <c r="D51" s="16"/>
      <c r="E51" s="16"/>
      <c r="F51" s="16"/>
      <c r="G51" s="16"/>
      <c r="H51" s="16"/>
      <c r="I51" s="16"/>
      <c r="J51" s="16"/>
      <c r="K51" s="16"/>
      <c r="L51" s="16"/>
      <c r="M51" s="16"/>
      <c r="N51" s="16"/>
      <c r="O51" s="16"/>
      <c r="P51" s="16"/>
      <c r="Q51" s="16"/>
    </row>
    <row r="52" spans="1:17" ht="12.75" customHeight="1" x14ac:dyDescent="0.2">
      <c r="A52" s="16" t="s">
        <v>67</v>
      </c>
      <c r="B52" s="16"/>
      <c r="C52" s="16"/>
      <c r="D52" s="16"/>
      <c r="E52" s="16"/>
      <c r="F52" s="16"/>
      <c r="G52" s="16"/>
      <c r="H52" s="16"/>
      <c r="I52" s="16"/>
      <c r="J52" s="16"/>
      <c r="K52" s="16"/>
      <c r="L52" s="16"/>
      <c r="M52" s="16"/>
      <c r="N52" s="16"/>
      <c r="O52" s="16"/>
      <c r="P52" s="16"/>
      <c r="Q52" s="16"/>
    </row>
    <row r="53" spans="1:17" ht="12.75" customHeight="1" x14ac:dyDescent="0.2">
      <c r="A53" s="16" t="s">
        <v>68</v>
      </c>
      <c r="B53" s="16"/>
      <c r="C53" s="16"/>
      <c r="D53" s="16"/>
      <c r="E53" s="16"/>
      <c r="F53" s="16"/>
      <c r="G53" s="16"/>
      <c r="H53" s="16"/>
      <c r="I53" s="16"/>
      <c r="J53" s="16"/>
      <c r="K53" s="16"/>
      <c r="L53" s="16"/>
      <c r="M53" s="16"/>
      <c r="N53" s="16"/>
      <c r="O53" s="16"/>
      <c r="P53" s="16"/>
      <c r="Q53" s="16"/>
    </row>
    <row r="54" spans="1:17" ht="12.75" customHeight="1" x14ac:dyDescent="0.2">
      <c r="A54" s="56" t="s">
        <v>69</v>
      </c>
      <c r="B54" s="57">
        <v>0.1</v>
      </c>
      <c r="C54" s="16"/>
      <c r="D54" s="16"/>
      <c r="E54" s="16"/>
      <c r="F54" s="16"/>
      <c r="G54" s="16"/>
      <c r="H54" s="16"/>
      <c r="I54" s="16"/>
      <c r="J54" s="16"/>
      <c r="K54" s="16"/>
      <c r="L54" s="16"/>
      <c r="M54" s="16"/>
      <c r="N54" s="16"/>
      <c r="O54" s="16"/>
      <c r="P54" s="16"/>
      <c r="Q54" s="16"/>
    </row>
    <row r="55" spans="1:17" ht="12.75" customHeight="1" x14ac:dyDescent="0.2">
      <c r="A55" s="16" t="s">
        <v>70</v>
      </c>
      <c r="B55" s="16"/>
      <c r="C55" s="16"/>
      <c r="D55" s="16"/>
      <c r="E55" s="16"/>
      <c r="F55" s="16"/>
      <c r="G55" s="16"/>
      <c r="H55" s="16"/>
      <c r="I55" s="16"/>
      <c r="J55" s="16"/>
      <c r="K55" s="16"/>
      <c r="L55" s="16"/>
      <c r="M55" s="16"/>
      <c r="N55" s="16"/>
      <c r="O55" s="16"/>
      <c r="P55" s="16"/>
      <c r="Q55" s="16"/>
    </row>
    <row r="56" spans="1:17" ht="12.75" customHeight="1" x14ac:dyDescent="0.2">
      <c r="A56" s="16" t="s">
        <v>71</v>
      </c>
      <c r="B56" s="16"/>
      <c r="C56" s="16"/>
      <c r="D56" s="16"/>
      <c r="E56" s="16"/>
      <c r="F56" s="16"/>
      <c r="G56" s="16"/>
      <c r="H56" s="16"/>
      <c r="I56" s="16"/>
      <c r="J56" s="16"/>
      <c r="K56" s="16"/>
      <c r="L56" s="16"/>
      <c r="M56" s="16"/>
      <c r="N56" s="16"/>
      <c r="O56" s="16"/>
      <c r="P56" s="16"/>
      <c r="Q56" s="16"/>
    </row>
    <row r="57" spans="1:17" ht="12.75" customHeight="1" x14ac:dyDescent="0.2">
      <c r="A57" s="16" t="s">
        <v>72</v>
      </c>
      <c r="B57" s="16"/>
      <c r="C57" s="16"/>
      <c r="D57" s="16"/>
      <c r="E57" s="16"/>
      <c r="F57" s="16"/>
      <c r="G57" s="16"/>
      <c r="H57" s="16"/>
      <c r="I57" s="16"/>
      <c r="J57" s="16"/>
      <c r="K57" s="16"/>
      <c r="L57" s="16"/>
      <c r="M57" s="16"/>
      <c r="N57" s="16"/>
      <c r="O57" s="16"/>
      <c r="P57" s="16"/>
      <c r="Q57" s="16"/>
    </row>
    <row r="58" spans="1:17" ht="12.75" customHeight="1" x14ac:dyDescent="0.2">
      <c r="A58" s="16" t="s">
        <v>73</v>
      </c>
      <c r="B58" s="16"/>
      <c r="C58" s="16"/>
      <c r="D58" s="16"/>
      <c r="E58" s="16"/>
      <c r="F58" s="16"/>
      <c r="G58" s="16"/>
      <c r="H58" s="16"/>
      <c r="I58" s="16"/>
      <c r="J58" s="16"/>
      <c r="K58" s="16"/>
      <c r="L58" s="16"/>
      <c r="M58" s="16"/>
      <c r="N58" s="16"/>
      <c r="O58" s="16"/>
      <c r="P58" s="16"/>
      <c r="Q58" s="16"/>
    </row>
    <row r="59" spans="1:17" ht="12.75" customHeight="1" x14ac:dyDescent="0.2"/>
    <row r="60" spans="1:17" ht="12.75" customHeight="1" x14ac:dyDescent="0.2"/>
    <row r="61" spans="1:17" ht="12.75" customHeight="1" x14ac:dyDescent="0.2"/>
    <row r="62" spans="1:17" ht="12.75" customHeight="1" x14ac:dyDescent="0.2"/>
    <row r="63" spans="1:17" ht="12.75" customHeight="1" x14ac:dyDescent="0.2"/>
    <row r="64" spans="1:1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A95" sqref="A95"/>
    </sheetView>
  </sheetViews>
  <sheetFormatPr defaultColWidth="11.25" defaultRowHeight="15" customHeight="1" x14ac:dyDescent="0.2"/>
  <cols>
    <col min="1" max="1" width="36.25" customWidth="1"/>
    <col min="2" max="2" width="12.75" customWidth="1"/>
    <col min="3" max="8" width="15.25" customWidth="1"/>
    <col min="9" max="9" width="14.25" customWidth="1"/>
    <col min="10" max="15" width="15.25" customWidth="1"/>
    <col min="16" max="16" width="15.5" customWidth="1"/>
    <col min="17" max="26" width="11" customWidth="1"/>
  </cols>
  <sheetData>
    <row r="1" spans="1:26" ht="35.25" x14ac:dyDescent="0.45">
      <c r="A1" s="4" t="str">
        <f>Summary!A1</f>
        <v>SigEp at University of Gotham (Gotham Alpha) 2023-2024</v>
      </c>
      <c r="B1" s="4"/>
      <c r="C1" s="4"/>
      <c r="D1" s="4"/>
      <c r="E1" s="4"/>
      <c r="F1" s="4"/>
      <c r="G1" s="4"/>
      <c r="H1" s="4"/>
      <c r="I1" s="4"/>
      <c r="J1" s="4"/>
      <c r="K1" s="4"/>
      <c r="L1" s="4"/>
      <c r="M1" s="4"/>
      <c r="N1" s="4"/>
      <c r="O1" s="4"/>
      <c r="P1" s="4"/>
      <c r="Q1" s="58"/>
      <c r="R1" s="58"/>
      <c r="S1" s="58"/>
      <c r="T1" s="58"/>
      <c r="U1" s="58"/>
      <c r="V1" s="58"/>
      <c r="W1" s="58"/>
      <c r="X1" s="58"/>
      <c r="Y1" s="58"/>
      <c r="Z1" s="58"/>
    </row>
    <row r="2" spans="1:26" ht="35.25" x14ac:dyDescent="0.45">
      <c r="A2" s="3" t="s">
        <v>74</v>
      </c>
      <c r="B2" s="4"/>
      <c r="C2" s="4"/>
      <c r="D2" s="4"/>
      <c r="E2" s="4"/>
      <c r="F2" s="4"/>
      <c r="G2" s="4"/>
      <c r="H2" s="4"/>
      <c r="I2" s="4"/>
      <c r="J2" s="4"/>
      <c r="K2" s="4"/>
      <c r="L2" s="4"/>
      <c r="M2" s="4"/>
      <c r="N2" s="4"/>
      <c r="O2" s="4"/>
      <c r="P2" s="4"/>
      <c r="Q2" s="58"/>
      <c r="R2" s="58"/>
      <c r="S2" s="58"/>
      <c r="T2" s="58"/>
      <c r="U2" s="58"/>
      <c r="V2" s="58"/>
      <c r="W2" s="58"/>
      <c r="X2" s="58"/>
      <c r="Y2" s="58"/>
      <c r="Z2" s="58"/>
    </row>
    <row r="3" spans="1:26" ht="14.25" customHeight="1" x14ac:dyDescent="0.2">
      <c r="A3" s="16" t="s">
        <v>75</v>
      </c>
      <c r="B3" s="16"/>
      <c r="C3" s="16"/>
      <c r="D3" s="16"/>
      <c r="E3" s="16"/>
      <c r="F3" s="16"/>
      <c r="G3" s="16"/>
      <c r="H3" s="16"/>
      <c r="I3" s="16"/>
      <c r="J3" s="16"/>
      <c r="K3" s="16"/>
      <c r="L3" s="16"/>
      <c r="M3" s="16"/>
      <c r="N3" s="16"/>
      <c r="O3" s="16"/>
      <c r="P3" s="16"/>
      <c r="Q3" s="58"/>
      <c r="R3" s="58"/>
      <c r="S3" s="58"/>
      <c r="T3" s="58"/>
      <c r="U3" s="58"/>
      <c r="V3" s="58"/>
      <c r="W3" s="58"/>
      <c r="X3" s="58"/>
      <c r="Y3" s="58"/>
      <c r="Z3" s="58"/>
    </row>
    <row r="4" spans="1:26" ht="24.75" x14ac:dyDescent="0.3">
      <c r="A4" s="34" t="s">
        <v>76</v>
      </c>
      <c r="B4" s="16"/>
      <c r="C4" s="16"/>
      <c r="D4" s="16"/>
      <c r="E4" s="16"/>
      <c r="F4" s="16"/>
      <c r="G4" s="16"/>
      <c r="H4" s="16"/>
      <c r="I4" s="16"/>
      <c r="J4" s="16"/>
      <c r="K4" s="16"/>
      <c r="L4" s="16"/>
      <c r="M4" s="16"/>
      <c r="N4" s="16"/>
      <c r="O4" s="16"/>
      <c r="P4" s="16"/>
      <c r="Q4" s="58"/>
      <c r="R4" s="58"/>
      <c r="S4" s="58"/>
      <c r="T4" s="58"/>
      <c r="U4" s="58"/>
      <c r="V4" s="58"/>
      <c r="W4" s="58"/>
      <c r="X4" s="58"/>
      <c r="Y4" s="58"/>
      <c r="Z4" s="58"/>
    </row>
    <row r="5" spans="1:26" ht="14.25" customHeight="1" x14ac:dyDescent="0.2">
      <c r="A5" s="16"/>
      <c r="B5" s="37" t="s">
        <v>3</v>
      </c>
      <c r="C5" s="7" t="s">
        <v>4</v>
      </c>
      <c r="D5" s="7" t="s">
        <v>5</v>
      </c>
      <c r="E5" s="7" t="s">
        <v>6</v>
      </c>
      <c r="F5" s="7" t="s">
        <v>7</v>
      </c>
      <c r="G5" s="7" t="s">
        <v>8</v>
      </c>
      <c r="H5" s="7" t="s">
        <v>9</v>
      </c>
      <c r="I5" s="38" t="s">
        <v>10</v>
      </c>
      <c r="J5" s="7" t="s">
        <v>11</v>
      </c>
      <c r="K5" s="7" t="s">
        <v>12</v>
      </c>
      <c r="L5" s="7" t="s">
        <v>13</v>
      </c>
      <c r="M5" s="7" t="s">
        <v>14</v>
      </c>
      <c r="N5" s="7" t="s">
        <v>15</v>
      </c>
      <c r="O5" s="7" t="s">
        <v>16</v>
      </c>
      <c r="P5" s="48" t="s">
        <v>61</v>
      </c>
      <c r="Q5" s="58"/>
      <c r="R5" s="58"/>
      <c r="S5" s="58"/>
      <c r="T5" s="58"/>
      <c r="U5" s="58"/>
      <c r="V5" s="58"/>
      <c r="W5" s="58"/>
      <c r="X5" s="58"/>
      <c r="Y5" s="58"/>
      <c r="Z5" s="58"/>
    </row>
    <row r="6" spans="1:26" ht="14.25" customHeight="1" x14ac:dyDescent="0.2">
      <c r="A6" s="22" t="s">
        <v>24</v>
      </c>
      <c r="B6" s="41"/>
      <c r="C6" s="22">
        <f t="shared" ref="C6:H6" si="0">SUM(C21:C29)</f>
        <v>0</v>
      </c>
      <c r="D6" s="22">
        <f t="shared" si="0"/>
        <v>0</v>
      </c>
      <c r="E6" s="22">
        <f t="shared" si="0"/>
        <v>1800</v>
      </c>
      <c r="F6" s="22">
        <f t="shared" si="0"/>
        <v>13240</v>
      </c>
      <c r="G6" s="22">
        <f t="shared" si="0"/>
        <v>1200</v>
      </c>
      <c r="H6" s="22">
        <f t="shared" si="0"/>
        <v>0</v>
      </c>
      <c r="I6" s="37"/>
      <c r="J6" s="22">
        <f t="shared" ref="J6:O6" si="1">SUM(J21:J29)</f>
        <v>0</v>
      </c>
      <c r="K6" s="22">
        <f t="shared" si="1"/>
        <v>17627.5</v>
      </c>
      <c r="L6" s="22">
        <f t="shared" si="1"/>
        <v>2100</v>
      </c>
      <c r="M6" s="22">
        <f t="shared" si="1"/>
        <v>900</v>
      </c>
      <c r="N6" s="22">
        <f t="shared" si="1"/>
        <v>0</v>
      </c>
      <c r="O6" s="22">
        <f t="shared" si="1"/>
        <v>1500</v>
      </c>
      <c r="P6" s="18">
        <f t="shared" ref="P6:P18" si="2">SUM(C6:O6)</f>
        <v>38367.5</v>
      </c>
      <c r="Q6" s="58"/>
      <c r="R6" s="58"/>
      <c r="S6" s="58"/>
      <c r="T6" s="58"/>
      <c r="U6" s="58"/>
      <c r="V6" s="58"/>
      <c r="W6" s="58"/>
      <c r="X6" s="58"/>
      <c r="Y6" s="58"/>
      <c r="Z6" s="58"/>
    </row>
    <row r="7" spans="1:26" ht="14.25" customHeight="1" x14ac:dyDescent="0.2">
      <c r="A7" s="23" t="s">
        <v>25</v>
      </c>
      <c r="B7" s="41"/>
      <c r="C7" s="23">
        <f t="shared" ref="C7:H7" si="3">SUM(C30:C33)</f>
        <v>0</v>
      </c>
      <c r="D7" s="23">
        <f t="shared" si="3"/>
        <v>0</v>
      </c>
      <c r="E7" s="23">
        <f t="shared" si="3"/>
        <v>900</v>
      </c>
      <c r="F7" s="23">
        <f t="shared" si="3"/>
        <v>0</v>
      </c>
      <c r="G7" s="23">
        <f t="shared" si="3"/>
        <v>0</v>
      </c>
      <c r="H7" s="23">
        <f t="shared" si="3"/>
        <v>0</v>
      </c>
      <c r="I7" s="37"/>
      <c r="J7" s="23">
        <f t="shared" ref="J7:O7" si="4">SUM(J30:J33)</f>
        <v>0</v>
      </c>
      <c r="K7" s="23">
        <f t="shared" si="4"/>
        <v>0</v>
      </c>
      <c r="L7" s="23">
        <f t="shared" si="4"/>
        <v>1300</v>
      </c>
      <c r="M7" s="23">
        <f t="shared" si="4"/>
        <v>0</v>
      </c>
      <c r="N7" s="23">
        <f t="shared" si="4"/>
        <v>0</v>
      </c>
      <c r="O7" s="23">
        <f t="shared" si="4"/>
        <v>0</v>
      </c>
      <c r="P7" s="18">
        <f t="shared" si="2"/>
        <v>2200</v>
      </c>
      <c r="Q7" s="58"/>
      <c r="R7" s="58"/>
      <c r="S7" s="58"/>
      <c r="T7" s="58"/>
      <c r="U7" s="58"/>
      <c r="V7" s="58"/>
      <c r="W7" s="58"/>
      <c r="X7" s="58"/>
      <c r="Y7" s="58"/>
      <c r="Z7" s="58"/>
    </row>
    <row r="8" spans="1:26" ht="14.25" customHeight="1" x14ac:dyDescent="0.2">
      <c r="A8" s="24" t="s">
        <v>26</v>
      </c>
      <c r="B8" s="41"/>
      <c r="C8" s="24">
        <f t="shared" ref="C8:H8" si="5">SUM(C34:C41)</f>
        <v>0</v>
      </c>
      <c r="D8" s="24">
        <f t="shared" si="5"/>
        <v>700</v>
      </c>
      <c r="E8" s="24">
        <f t="shared" si="5"/>
        <v>900</v>
      </c>
      <c r="F8" s="24">
        <f t="shared" si="5"/>
        <v>3000</v>
      </c>
      <c r="G8" s="24">
        <f t="shared" si="5"/>
        <v>250</v>
      </c>
      <c r="H8" s="24">
        <f t="shared" si="5"/>
        <v>0</v>
      </c>
      <c r="I8" s="37"/>
      <c r="J8" s="24">
        <f t="shared" ref="J8:O8" si="6">SUM(J34:J41)</f>
        <v>0</v>
      </c>
      <c r="K8" s="24">
        <f t="shared" si="6"/>
        <v>850</v>
      </c>
      <c r="L8" s="24">
        <f t="shared" si="6"/>
        <v>0</v>
      </c>
      <c r="M8" s="24">
        <f t="shared" si="6"/>
        <v>1250</v>
      </c>
      <c r="N8" s="24">
        <f t="shared" si="6"/>
        <v>10000</v>
      </c>
      <c r="O8" s="24">
        <f t="shared" si="6"/>
        <v>0</v>
      </c>
      <c r="P8" s="18">
        <f t="shared" si="2"/>
        <v>16950</v>
      </c>
      <c r="Q8" s="58"/>
      <c r="R8" s="58"/>
      <c r="S8" s="58"/>
      <c r="T8" s="58"/>
      <c r="U8" s="58"/>
      <c r="V8" s="58"/>
      <c r="W8" s="58"/>
      <c r="X8" s="58"/>
      <c r="Y8" s="58"/>
      <c r="Z8" s="58"/>
    </row>
    <row r="9" spans="1:26" ht="14.25" customHeight="1" x14ac:dyDescent="0.2">
      <c r="A9" s="25" t="s">
        <v>27</v>
      </c>
      <c r="B9" s="41"/>
      <c r="C9" s="25">
        <f t="shared" ref="C9:H9" si="7">SUM(C42:C52)</f>
        <v>0</v>
      </c>
      <c r="D9" s="25">
        <f t="shared" si="7"/>
        <v>3000</v>
      </c>
      <c r="E9" s="25">
        <f t="shared" si="7"/>
        <v>5000</v>
      </c>
      <c r="F9" s="25">
        <f t="shared" si="7"/>
        <v>250</v>
      </c>
      <c r="G9" s="25">
        <f t="shared" si="7"/>
        <v>250</v>
      </c>
      <c r="H9" s="25">
        <f t="shared" si="7"/>
        <v>0</v>
      </c>
      <c r="I9" s="37"/>
      <c r="J9" s="25">
        <f t="shared" ref="J9:O9" si="8">SUM(J42:J52)</f>
        <v>250</v>
      </c>
      <c r="K9" s="25">
        <f t="shared" si="8"/>
        <v>250</v>
      </c>
      <c r="L9" s="25">
        <f t="shared" si="8"/>
        <v>250</v>
      </c>
      <c r="M9" s="25">
        <f t="shared" si="8"/>
        <v>250</v>
      </c>
      <c r="N9" s="25">
        <f t="shared" si="8"/>
        <v>1170</v>
      </c>
      <c r="O9" s="25">
        <f t="shared" si="8"/>
        <v>600</v>
      </c>
      <c r="P9" s="18">
        <f t="shared" si="2"/>
        <v>11270</v>
      </c>
      <c r="Q9" s="58"/>
      <c r="R9" s="58"/>
      <c r="S9" s="58"/>
      <c r="T9" s="58"/>
      <c r="U9" s="58"/>
      <c r="V9" s="58"/>
      <c r="W9" s="58"/>
      <c r="X9" s="58"/>
      <c r="Y9" s="58"/>
      <c r="Z9" s="58"/>
    </row>
    <row r="10" spans="1:26" ht="14.25" customHeight="1" x14ac:dyDescent="0.2">
      <c r="A10" s="26" t="s">
        <v>28</v>
      </c>
      <c r="B10" s="41"/>
      <c r="C10" s="26">
        <f t="shared" ref="C10:H10" si="9">SUM(C53:C60)</f>
        <v>0</v>
      </c>
      <c r="D10" s="26">
        <f t="shared" si="9"/>
        <v>750</v>
      </c>
      <c r="E10" s="26">
        <f t="shared" si="9"/>
        <v>850</v>
      </c>
      <c r="F10" s="26">
        <f t="shared" si="9"/>
        <v>250</v>
      </c>
      <c r="G10" s="26">
        <f t="shared" si="9"/>
        <v>540</v>
      </c>
      <c r="H10" s="26">
        <f t="shared" si="9"/>
        <v>0</v>
      </c>
      <c r="I10" s="37"/>
      <c r="J10" s="26">
        <f t="shared" ref="J10:O10" si="10">SUM(J53:J60)</f>
        <v>0</v>
      </c>
      <c r="K10" s="26">
        <f t="shared" si="10"/>
        <v>250</v>
      </c>
      <c r="L10" s="26">
        <f t="shared" si="10"/>
        <v>920</v>
      </c>
      <c r="M10" s="26">
        <f t="shared" si="10"/>
        <v>1250</v>
      </c>
      <c r="N10" s="26">
        <f t="shared" si="10"/>
        <v>250</v>
      </c>
      <c r="O10" s="26">
        <f t="shared" si="10"/>
        <v>0</v>
      </c>
      <c r="P10" s="18">
        <f t="shared" si="2"/>
        <v>5060</v>
      </c>
      <c r="Q10" s="58"/>
      <c r="R10" s="58"/>
      <c r="S10" s="58"/>
      <c r="T10" s="58"/>
      <c r="U10" s="58"/>
      <c r="V10" s="58"/>
      <c r="W10" s="58"/>
      <c r="X10" s="58"/>
      <c r="Y10" s="58"/>
      <c r="Z10" s="58"/>
    </row>
    <row r="11" spans="1:26" ht="14.25" customHeight="1" x14ac:dyDescent="0.2">
      <c r="A11" s="27" t="s">
        <v>29</v>
      </c>
      <c r="B11" s="41"/>
      <c r="C11" s="27">
        <f t="shared" ref="C11:H11" si="11">SUM(C61:C65)</f>
        <v>0</v>
      </c>
      <c r="D11" s="27">
        <f t="shared" si="11"/>
        <v>0</v>
      </c>
      <c r="E11" s="27">
        <f t="shared" si="11"/>
        <v>810</v>
      </c>
      <c r="F11" s="27">
        <f t="shared" si="11"/>
        <v>0</v>
      </c>
      <c r="G11" s="27">
        <f t="shared" si="11"/>
        <v>0</v>
      </c>
      <c r="H11" s="27">
        <f t="shared" si="11"/>
        <v>0</v>
      </c>
      <c r="I11" s="37"/>
      <c r="J11" s="27">
        <f t="shared" ref="J11:O11" si="12">SUM(J61:J65)</f>
        <v>0</v>
      </c>
      <c r="K11" s="27">
        <f t="shared" si="12"/>
        <v>0</v>
      </c>
      <c r="L11" s="27">
        <f t="shared" si="12"/>
        <v>1170</v>
      </c>
      <c r="M11" s="27">
        <f t="shared" si="12"/>
        <v>0</v>
      </c>
      <c r="N11" s="27">
        <f t="shared" si="12"/>
        <v>2000</v>
      </c>
      <c r="O11" s="27">
        <f t="shared" si="12"/>
        <v>0</v>
      </c>
      <c r="P11" s="18">
        <f t="shared" si="2"/>
        <v>3980</v>
      </c>
      <c r="Q11" s="58"/>
      <c r="R11" s="58"/>
      <c r="S11" s="58"/>
      <c r="T11" s="58"/>
      <c r="U11" s="58"/>
      <c r="V11" s="58"/>
      <c r="W11" s="58"/>
      <c r="X11" s="58"/>
      <c r="Y11" s="58"/>
      <c r="Z11" s="58"/>
    </row>
    <row r="12" spans="1:26" ht="14.25" customHeight="1" x14ac:dyDescent="0.2">
      <c r="A12" s="28" t="s">
        <v>30</v>
      </c>
      <c r="B12" s="41"/>
      <c r="C12" s="28">
        <f t="shared" ref="C12:H12" si="13">SUM(C66:C69)</f>
        <v>0</v>
      </c>
      <c r="D12" s="28">
        <f t="shared" si="13"/>
        <v>375</v>
      </c>
      <c r="E12" s="28">
        <f t="shared" si="13"/>
        <v>0</v>
      </c>
      <c r="F12" s="28">
        <f t="shared" si="13"/>
        <v>0</v>
      </c>
      <c r="G12" s="28">
        <f t="shared" si="13"/>
        <v>0</v>
      </c>
      <c r="H12" s="28">
        <f t="shared" si="13"/>
        <v>0</v>
      </c>
      <c r="I12" s="37"/>
      <c r="J12" s="28">
        <f t="shared" ref="J12:O12" si="14">SUM(J66:J69)</f>
        <v>0</v>
      </c>
      <c r="K12" s="28">
        <f t="shared" si="14"/>
        <v>410</v>
      </c>
      <c r="L12" s="28">
        <f t="shared" si="14"/>
        <v>0</v>
      </c>
      <c r="M12" s="28">
        <f t="shared" si="14"/>
        <v>0</v>
      </c>
      <c r="N12" s="28">
        <f t="shared" si="14"/>
        <v>0</v>
      </c>
      <c r="O12" s="28">
        <f t="shared" si="14"/>
        <v>0</v>
      </c>
      <c r="P12" s="18">
        <f t="shared" si="2"/>
        <v>785</v>
      </c>
      <c r="Q12" s="58"/>
      <c r="R12" s="58"/>
      <c r="S12" s="58"/>
      <c r="T12" s="58"/>
      <c r="U12" s="58"/>
      <c r="V12" s="58"/>
      <c r="W12" s="58"/>
      <c r="X12" s="58"/>
      <c r="Y12" s="58"/>
      <c r="Z12" s="58"/>
    </row>
    <row r="13" spans="1:26" ht="14.25" customHeight="1" x14ac:dyDescent="0.2">
      <c r="A13" s="29" t="s">
        <v>31</v>
      </c>
      <c r="B13" s="41"/>
      <c r="C13" s="29">
        <f t="shared" ref="C13:H13" si="15">SUM(C70:C75)</f>
        <v>0</v>
      </c>
      <c r="D13" s="29">
        <f t="shared" si="15"/>
        <v>100</v>
      </c>
      <c r="E13" s="29">
        <f t="shared" si="15"/>
        <v>600</v>
      </c>
      <c r="F13" s="29">
        <f t="shared" si="15"/>
        <v>0</v>
      </c>
      <c r="G13" s="29">
        <f t="shared" si="15"/>
        <v>0</v>
      </c>
      <c r="H13" s="29">
        <f t="shared" si="15"/>
        <v>0</v>
      </c>
      <c r="I13" s="37"/>
      <c r="J13" s="29">
        <f t="shared" ref="J13:O13" si="16">SUM(J70:J75)</f>
        <v>0</v>
      </c>
      <c r="K13" s="29">
        <f t="shared" si="16"/>
        <v>0</v>
      </c>
      <c r="L13" s="29">
        <f t="shared" si="16"/>
        <v>1500</v>
      </c>
      <c r="M13" s="29">
        <f t="shared" si="16"/>
        <v>600</v>
      </c>
      <c r="N13" s="29">
        <f t="shared" si="16"/>
        <v>0</v>
      </c>
      <c r="O13" s="29">
        <f t="shared" si="16"/>
        <v>0</v>
      </c>
      <c r="P13" s="18">
        <f t="shared" si="2"/>
        <v>2800</v>
      </c>
      <c r="Q13" s="58"/>
      <c r="R13" s="58"/>
      <c r="S13" s="58"/>
      <c r="T13" s="58"/>
      <c r="U13" s="58"/>
      <c r="V13" s="58"/>
      <c r="W13" s="58"/>
      <c r="X13" s="58"/>
      <c r="Y13" s="58"/>
      <c r="Z13" s="58"/>
    </row>
    <row r="14" spans="1:26" ht="14.25" customHeight="1" x14ac:dyDescent="0.2">
      <c r="A14" s="30" t="s">
        <v>77</v>
      </c>
      <c r="B14" s="41"/>
      <c r="C14" s="30">
        <f t="shared" ref="C14:E14" si="17">SUM(C76:C79)</f>
        <v>0</v>
      </c>
      <c r="D14" s="30">
        <f t="shared" si="17"/>
        <v>250</v>
      </c>
      <c r="E14" s="30">
        <f t="shared" si="17"/>
        <v>150</v>
      </c>
      <c r="F14" s="30">
        <f>SUM(F76:F80)</f>
        <v>250</v>
      </c>
      <c r="G14" s="30">
        <f t="shared" ref="G14:H14" si="18">SUM(G76:G79)</f>
        <v>0</v>
      </c>
      <c r="H14" s="30">
        <f t="shared" si="18"/>
        <v>0</v>
      </c>
      <c r="I14" s="37"/>
      <c r="J14" s="30">
        <f t="shared" ref="J14:O14" si="19">SUM(J76:J79)</f>
        <v>0</v>
      </c>
      <c r="K14" s="30">
        <f t="shared" si="19"/>
        <v>250</v>
      </c>
      <c r="L14" s="30">
        <f t="shared" si="19"/>
        <v>0</v>
      </c>
      <c r="M14" s="30">
        <f t="shared" si="19"/>
        <v>250</v>
      </c>
      <c r="N14" s="30">
        <f t="shared" si="19"/>
        <v>0</v>
      </c>
      <c r="O14" s="30">
        <f t="shared" si="19"/>
        <v>0</v>
      </c>
      <c r="P14" s="18">
        <f t="shared" si="2"/>
        <v>1150</v>
      </c>
      <c r="Q14" s="58"/>
      <c r="R14" s="58"/>
      <c r="S14" s="58"/>
      <c r="T14" s="58"/>
      <c r="U14" s="58"/>
      <c r="V14" s="58"/>
      <c r="W14" s="58"/>
      <c r="X14" s="58"/>
      <c r="Y14" s="58"/>
      <c r="Z14" s="58"/>
    </row>
    <row r="15" spans="1:26" ht="14.25" customHeight="1" x14ac:dyDescent="0.2">
      <c r="A15" s="31" t="s">
        <v>33</v>
      </c>
      <c r="B15" s="37"/>
      <c r="C15" s="31">
        <f t="shared" ref="C15:H15" si="20">SUM(C80:C86)</f>
        <v>0</v>
      </c>
      <c r="D15" s="31">
        <f t="shared" si="20"/>
        <v>11000</v>
      </c>
      <c r="E15" s="31">
        <f t="shared" si="20"/>
        <v>10000</v>
      </c>
      <c r="F15" s="31">
        <f t="shared" si="20"/>
        <v>10000</v>
      </c>
      <c r="G15" s="31">
        <f t="shared" si="20"/>
        <v>10000</v>
      </c>
      <c r="H15" s="31">
        <f t="shared" si="20"/>
        <v>10000</v>
      </c>
      <c r="I15" s="37"/>
      <c r="J15" s="31">
        <f t="shared" ref="J15:O15" si="21">SUM(J80:J86)</f>
        <v>11000</v>
      </c>
      <c r="K15" s="31">
        <f t="shared" si="21"/>
        <v>10000</v>
      </c>
      <c r="L15" s="31">
        <f t="shared" si="21"/>
        <v>10000</v>
      </c>
      <c r="M15" s="31">
        <f t="shared" si="21"/>
        <v>10000</v>
      </c>
      <c r="N15" s="31">
        <f t="shared" si="21"/>
        <v>0</v>
      </c>
      <c r="O15" s="31">
        <f t="shared" si="21"/>
        <v>0</v>
      </c>
      <c r="P15" s="18">
        <f t="shared" si="2"/>
        <v>92000</v>
      </c>
      <c r="Q15" s="58"/>
      <c r="R15" s="58"/>
      <c r="S15" s="58"/>
      <c r="T15" s="58"/>
      <c r="U15" s="58"/>
      <c r="V15" s="58"/>
      <c r="W15" s="58"/>
      <c r="X15" s="58"/>
      <c r="Y15" s="58"/>
      <c r="Z15" s="58"/>
    </row>
    <row r="16" spans="1:26" ht="14.25" customHeight="1" x14ac:dyDescent="0.2">
      <c r="A16" s="32" t="s">
        <v>21</v>
      </c>
      <c r="B16" s="37"/>
      <c r="C16" s="32">
        <f t="shared" ref="C16:H16" si="22">SUM(C87:C89)</f>
        <v>0</v>
      </c>
      <c r="D16" s="32">
        <f t="shared" si="22"/>
        <v>0</v>
      </c>
      <c r="E16" s="32">
        <f t="shared" si="22"/>
        <v>0</v>
      </c>
      <c r="F16" s="32">
        <f t="shared" si="22"/>
        <v>0</v>
      </c>
      <c r="G16" s="32">
        <f t="shared" si="22"/>
        <v>0</v>
      </c>
      <c r="H16" s="32">
        <f t="shared" si="22"/>
        <v>0</v>
      </c>
      <c r="I16" s="37"/>
      <c r="J16" s="32">
        <f t="shared" ref="J16:O16" si="23">SUM(J87:J89)</f>
        <v>0</v>
      </c>
      <c r="K16" s="32">
        <f t="shared" si="23"/>
        <v>0</v>
      </c>
      <c r="L16" s="32">
        <f t="shared" si="23"/>
        <v>0</v>
      </c>
      <c r="M16" s="32">
        <f t="shared" si="23"/>
        <v>0</v>
      </c>
      <c r="N16" s="32">
        <f t="shared" si="23"/>
        <v>0</v>
      </c>
      <c r="O16" s="32">
        <f t="shared" si="23"/>
        <v>0</v>
      </c>
      <c r="P16" s="18">
        <f t="shared" si="2"/>
        <v>0</v>
      </c>
      <c r="Q16" s="58"/>
      <c r="R16" s="58"/>
      <c r="S16" s="58"/>
      <c r="T16" s="58"/>
      <c r="U16" s="58"/>
      <c r="V16" s="58"/>
      <c r="W16" s="58"/>
      <c r="X16" s="58"/>
      <c r="Y16" s="58"/>
      <c r="Z16" s="58"/>
    </row>
    <row r="17" spans="1:26" ht="14.25" customHeight="1" x14ac:dyDescent="0.2">
      <c r="A17" s="59"/>
      <c r="B17" s="37"/>
      <c r="C17" s="59"/>
      <c r="D17" s="59"/>
      <c r="E17" s="59"/>
      <c r="F17" s="59"/>
      <c r="G17" s="59"/>
      <c r="H17" s="59"/>
      <c r="I17" s="37"/>
      <c r="J17" s="59"/>
      <c r="K17" s="59"/>
      <c r="L17" s="59"/>
      <c r="M17" s="59"/>
      <c r="N17" s="59"/>
      <c r="O17" s="59"/>
      <c r="P17" s="18">
        <f t="shared" si="2"/>
        <v>0</v>
      </c>
      <c r="Q17" s="58"/>
      <c r="R17" s="58"/>
      <c r="S17" s="58"/>
      <c r="T17" s="58"/>
      <c r="U17" s="58"/>
      <c r="V17" s="58"/>
      <c r="W17" s="58"/>
      <c r="X17" s="58"/>
      <c r="Y17" s="58"/>
      <c r="Z17" s="58"/>
    </row>
    <row r="18" spans="1:26" ht="14.25" customHeight="1" x14ac:dyDescent="0.2">
      <c r="A18" s="5" t="s">
        <v>61</v>
      </c>
      <c r="B18" s="37"/>
      <c r="C18" s="60">
        <f t="shared" ref="C18:H18" si="24">SUM(C6:C16)</f>
        <v>0</v>
      </c>
      <c r="D18" s="60">
        <f t="shared" si="24"/>
        <v>16175</v>
      </c>
      <c r="E18" s="60">
        <f t="shared" si="24"/>
        <v>21010</v>
      </c>
      <c r="F18" s="60">
        <f t="shared" si="24"/>
        <v>26990</v>
      </c>
      <c r="G18" s="60">
        <f t="shared" si="24"/>
        <v>12240</v>
      </c>
      <c r="H18" s="60">
        <f t="shared" si="24"/>
        <v>10000</v>
      </c>
      <c r="I18" s="37"/>
      <c r="J18" s="60">
        <f t="shared" ref="J18:O18" si="25">SUM(J6:J16)</f>
        <v>11250</v>
      </c>
      <c r="K18" s="60">
        <f t="shared" si="25"/>
        <v>29637.5</v>
      </c>
      <c r="L18" s="60">
        <f t="shared" si="25"/>
        <v>17240</v>
      </c>
      <c r="M18" s="60">
        <f t="shared" si="25"/>
        <v>14500</v>
      </c>
      <c r="N18" s="60">
        <f t="shared" si="25"/>
        <v>13420</v>
      </c>
      <c r="O18" s="60">
        <f t="shared" si="25"/>
        <v>2100</v>
      </c>
      <c r="P18" s="18">
        <f t="shared" si="2"/>
        <v>174562.5</v>
      </c>
      <c r="Q18" s="58"/>
      <c r="R18" s="58"/>
      <c r="S18" s="58"/>
      <c r="T18" s="58"/>
      <c r="U18" s="58"/>
      <c r="V18" s="58"/>
      <c r="W18" s="58"/>
      <c r="X18" s="58"/>
      <c r="Y18" s="58"/>
      <c r="Z18" s="58"/>
    </row>
    <row r="19" spans="1:26" ht="14.25" customHeight="1" x14ac:dyDescent="0.2">
      <c r="A19" s="19"/>
      <c r="B19" s="19"/>
      <c r="C19" s="19"/>
      <c r="D19" s="19"/>
      <c r="E19" s="19"/>
      <c r="F19" s="19"/>
      <c r="G19" s="19"/>
      <c r="H19" s="19"/>
      <c r="I19" s="19"/>
      <c r="J19" s="19"/>
      <c r="K19" s="19"/>
      <c r="L19" s="19"/>
      <c r="M19" s="19"/>
      <c r="N19" s="19"/>
      <c r="O19" s="19"/>
      <c r="P19" s="19"/>
      <c r="Q19" s="58"/>
      <c r="R19" s="58"/>
      <c r="S19" s="58"/>
      <c r="T19" s="58"/>
      <c r="U19" s="58"/>
      <c r="V19" s="58"/>
      <c r="W19" s="58"/>
      <c r="X19" s="58"/>
      <c r="Y19" s="58"/>
      <c r="Z19" s="58"/>
    </row>
    <row r="20" spans="1:26" ht="14.25" customHeight="1" x14ac:dyDescent="0.25">
      <c r="A20" s="61" t="s">
        <v>78</v>
      </c>
      <c r="B20" s="37"/>
      <c r="C20" s="62"/>
      <c r="D20" s="62"/>
      <c r="E20" s="62"/>
      <c r="F20" s="62"/>
      <c r="G20" s="62"/>
      <c r="H20" s="62"/>
      <c r="I20" s="37"/>
      <c r="J20" s="62"/>
      <c r="K20" s="62"/>
      <c r="L20" s="62"/>
      <c r="M20" s="62"/>
      <c r="N20" s="62"/>
      <c r="O20" s="62"/>
      <c r="P20" s="62"/>
      <c r="Q20" s="58"/>
      <c r="R20" s="58"/>
      <c r="S20" s="58"/>
      <c r="T20" s="58"/>
      <c r="U20" s="58"/>
      <c r="V20" s="58"/>
      <c r="W20" s="58"/>
      <c r="X20" s="58"/>
      <c r="Y20" s="58"/>
      <c r="Z20" s="58"/>
    </row>
    <row r="21" spans="1:26" ht="14.25" customHeight="1" x14ac:dyDescent="0.2">
      <c r="A21" s="63" t="s">
        <v>79</v>
      </c>
      <c r="B21" s="37"/>
      <c r="C21" s="62"/>
      <c r="D21" s="62"/>
      <c r="E21" s="62"/>
      <c r="F21" s="62"/>
      <c r="G21" s="62"/>
      <c r="H21" s="62"/>
      <c r="I21" s="37"/>
      <c r="J21" s="62"/>
      <c r="K21" s="62"/>
      <c r="L21" s="62"/>
      <c r="M21" s="62"/>
      <c r="N21" s="62"/>
      <c r="O21" s="62"/>
      <c r="P21" s="62"/>
      <c r="Q21" s="58"/>
      <c r="R21" s="58"/>
      <c r="S21" s="58"/>
      <c r="T21" s="58"/>
      <c r="U21" s="58"/>
      <c r="V21" s="58"/>
      <c r="W21" s="58"/>
      <c r="X21" s="58"/>
      <c r="Y21" s="58"/>
      <c r="Z21" s="58"/>
    </row>
    <row r="22" spans="1:26" ht="14.25" customHeight="1" x14ac:dyDescent="0.2">
      <c r="A22" s="64" t="s">
        <v>80</v>
      </c>
      <c r="B22" s="37" t="s">
        <v>81</v>
      </c>
      <c r="C22" s="65"/>
      <c r="D22" s="65"/>
      <c r="E22" s="65"/>
      <c r="F22" s="65">
        <v>9640</v>
      </c>
      <c r="G22" s="65"/>
      <c r="H22" s="65"/>
      <c r="I22" s="37"/>
      <c r="J22" s="65"/>
      <c r="K22" s="65"/>
      <c r="L22" s="65"/>
      <c r="M22" s="65"/>
      <c r="N22" s="65"/>
      <c r="O22" s="65"/>
      <c r="P22" s="18">
        <f t="shared" ref="P22:P28" si="26">SUM(C22:O22)</f>
        <v>9640</v>
      </c>
      <c r="Q22" s="58"/>
      <c r="R22" s="58"/>
      <c r="S22" s="58"/>
      <c r="T22" s="58"/>
      <c r="U22" s="58"/>
      <c r="V22" s="58"/>
      <c r="W22" s="58"/>
      <c r="X22" s="58"/>
      <c r="Y22" s="58"/>
      <c r="Z22" s="58"/>
    </row>
    <row r="23" spans="1:26" ht="14.25" customHeight="1" x14ac:dyDescent="0.2">
      <c r="A23" s="64" t="s">
        <v>82</v>
      </c>
      <c r="B23" s="37" t="s">
        <v>81</v>
      </c>
      <c r="C23" s="65"/>
      <c r="D23" s="65"/>
      <c r="E23" s="65"/>
      <c r="F23" s="65"/>
      <c r="G23" s="65"/>
      <c r="H23" s="65"/>
      <c r="I23" s="37"/>
      <c r="J23" s="65"/>
      <c r="K23" s="65">
        <v>16027.5</v>
      </c>
      <c r="L23" s="65"/>
      <c r="M23" s="65"/>
      <c r="N23" s="65"/>
      <c r="O23" s="65"/>
      <c r="P23" s="18">
        <f t="shared" si="26"/>
        <v>16027.5</v>
      </c>
      <c r="Q23" s="58"/>
      <c r="R23" s="58"/>
      <c r="S23" s="58"/>
      <c r="T23" s="58"/>
      <c r="U23" s="58"/>
      <c r="V23" s="58"/>
      <c r="W23" s="58"/>
      <c r="X23" s="58"/>
      <c r="Y23" s="58"/>
      <c r="Z23" s="58"/>
    </row>
    <row r="24" spans="1:26" ht="14.25" customHeight="1" x14ac:dyDescent="0.2">
      <c r="A24" s="64" t="s">
        <v>83</v>
      </c>
      <c r="B24" s="37"/>
      <c r="C24" s="65"/>
      <c r="D24" s="65"/>
      <c r="E24" s="65"/>
      <c r="F24" s="65"/>
      <c r="G24" s="65"/>
      <c r="H24" s="65"/>
      <c r="I24" s="37"/>
      <c r="J24" s="65"/>
      <c r="K24" s="65">
        <v>400</v>
      </c>
      <c r="L24" s="65"/>
      <c r="M24" s="65"/>
      <c r="N24" s="65"/>
      <c r="O24" s="65"/>
      <c r="P24" s="18">
        <f t="shared" si="26"/>
        <v>400</v>
      </c>
      <c r="Q24" s="58"/>
      <c r="R24" s="58"/>
      <c r="S24" s="58"/>
      <c r="T24" s="58"/>
      <c r="U24" s="58"/>
      <c r="V24" s="58"/>
      <c r="W24" s="58"/>
      <c r="X24" s="58"/>
      <c r="Y24" s="58"/>
      <c r="Z24" s="58"/>
    </row>
    <row r="25" spans="1:26" ht="14.25" customHeight="1" x14ac:dyDescent="0.2">
      <c r="A25" s="64" t="s">
        <v>84</v>
      </c>
      <c r="B25" s="37"/>
      <c r="C25" s="65"/>
      <c r="D25" s="65"/>
      <c r="E25" s="65"/>
      <c r="F25" s="65"/>
      <c r="G25" s="65"/>
      <c r="H25" s="65"/>
      <c r="I25" s="37"/>
      <c r="J25" s="65"/>
      <c r="K25" s="65"/>
      <c r="L25" s="65"/>
      <c r="M25" s="65"/>
      <c r="N25" s="65"/>
      <c r="O25" s="65"/>
      <c r="P25" s="18">
        <f t="shared" si="26"/>
        <v>0</v>
      </c>
      <c r="Q25" s="58"/>
      <c r="R25" s="58"/>
      <c r="S25" s="58"/>
      <c r="T25" s="58"/>
      <c r="U25" s="58"/>
      <c r="V25" s="58"/>
      <c r="W25" s="58"/>
      <c r="X25" s="58"/>
      <c r="Y25" s="58"/>
      <c r="Z25" s="58"/>
    </row>
    <row r="26" spans="1:26" ht="14.25" customHeight="1" x14ac:dyDescent="0.2">
      <c r="A26" s="64" t="s">
        <v>85</v>
      </c>
      <c r="B26" s="37"/>
      <c r="C26" s="65"/>
      <c r="D26" s="65"/>
      <c r="E26" s="65"/>
      <c r="F26" s="65"/>
      <c r="G26" s="65"/>
      <c r="H26" s="65"/>
      <c r="I26" s="37"/>
      <c r="J26" s="65"/>
      <c r="K26" s="65"/>
      <c r="L26" s="65"/>
      <c r="M26" s="65"/>
      <c r="N26" s="65"/>
      <c r="O26" s="65"/>
      <c r="P26" s="18">
        <f t="shared" si="26"/>
        <v>0</v>
      </c>
      <c r="Q26" s="58"/>
      <c r="R26" s="58"/>
      <c r="S26" s="58"/>
      <c r="T26" s="58"/>
      <c r="U26" s="58"/>
      <c r="V26" s="58"/>
      <c r="W26" s="58"/>
      <c r="X26" s="58"/>
      <c r="Y26" s="58"/>
      <c r="Z26" s="58"/>
    </row>
    <row r="27" spans="1:26" ht="14.25" customHeight="1" x14ac:dyDescent="0.2">
      <c r="A27" s="64" t="s">
        <v>86</v>
      </c>
      <c r="B27" s="37"/>
      <c r="C27" s="65"/>
      <c r="D27" s="65"/>
      <c r="E27" s="65"/>
      <c r="F27" s="65"/>
      <c r="G27" s="65"/>
      <c r="H27" s="65"/>
      <c r="I27" s="37"/>
      <c r="J27" s="65"/>
      <c r="K27" s="65"/>
      <c r="L27" s="65"/>
      <c r="M27" s="65"/>
      <c r="N27" s="65"/>
      <c r="O27" s="65">
        <v>1500</v>
      </c>
      <c r="P27" s="18">
        <f t="shared" si="26"/>
        <v>1500</v>
      </c>
      <c r="Q27" s="58"/>
      <c r="R27" s="58"/>
      <c r="S27" s="58"/>
      <c r="T27" s="58"/>
      <c r="U27" s="58"/>
      <c r="V27" s="58"/>
      <c r="W27" s="58"/>
      <c r="X27" s="58"/>
      <c r="Y27" s="58"/>
      <c r="Z27" s="58"/>
    </row>
    <row r="28" spans="1:26" ht="14.25" customHeight="1" x14ac:dyDescent="0.2">
      <c r="A28" s="64" t="s">
        <v>87</v>
      </c>
      <c r="B28" s="37"/>
      <c r="C28" s="62">
        <f>Income!D38</f>
        <v>0</v>
      </c>
      <c r="D28" s="62">
        <f>Income!E38</f>
        <v>0</v>
      </c>
      <c r="E28" s="62">
        <f>Income!F38</f>
        <v>1800</v>
      </c>
      <c r="F28" s="62">
        <f>Income!G38</f>
        <v>3600</v>
      </c>
      <c r="G28" s="62">
        <f>Income!H38</f>
        <v>1200</v>
      </c>
      <c r="H28" s="62">
        <f>Income!I38</f>
        <v>0</v>
      </c>
      <c r="I28" s="37"/>
      <c r="J28" s="62">
        <f>Income!K38</f>
        <v>0</v>
      </c>
      <c r="K28" s="62">
        <f>Income!L38</f>
        <v>1200</v>
      </c>
      <c r="L28" s="62">
        <f>Income!M38</f>
        <v>2100</v>
      </c>
      <c r="M28" s="62">
        <f>Income!N38</f>
        <v>900</v>
      </c>
      <c r="N28" s="62">
        <f>Income!O38</f>
        <v>0</v>
      </c>
      <c r="O28" s="62">
        <f>Income!P38</f>
        <v>0</v>
      </c>
      <c r="P28" s="18">
        <f t="shared" si="26"/>
        <v>10800</v>
      </c>
      <c r="Q28" s="58"/>
      <c r="R28" s="58"/>
      <c r="S28" s="58"/>
      <c r="T28" s="58"/>
      <c r="U28" s="58"/>
      <c r="V28" s="58"/>
      <c r="W28" s="58"/>
      <c r="X28" s="58"/>
      <c r="Y28" s="58"/>
      <c r="Z28" s="58"/>
    </row>
    <row r="29" spans="1:26" ht="14.25" customHeight="1" x14ac:dyDescent="0.2">
      <c r="A29" s="66"/>
      <c r="B29" s="37"/>
      <c r="C29" s="62"/>
      <c r="D29" s="62"/>
      <c r="E29" s="62"/>
      <c r="F29" s="62"/>
      <c r="G29" s="62"/>
      <c r="H29" s="62"/>
      <c r="I29" s="37"/>
      <c r="J29" s="62"/>
      <c r="K29" s="62"/>
      <c r="L29" s="62"/>
      <c r="M29" s="62"/>
      <c r="N29" s="62"/>
      <c r="O29" s="62"/>
      <c r="P29" s="62"/>
      <c r="Q29" s="58"/>
      <c r="R29" s="58"/>
      <c r="S29" s="58"/>
      <c r="T29" s="58"/>
      <c r="U29" s="58"/>
      <c r="V29" s="58"/>
      <c r="W29" s="58"/>
      <c r="X29" s="58"/>
      <c r="Y29" s="58"/>
      <c r="Z29" s="58"/>
    </row>
    <row r="30" spans="1:26" ht="14.25" customHeight="1" x14ac:dyDescent="0.2">
      <c r="A30" s="67" t="s">
        <v>25</v>
      </c>
      <c r="B30" s="37"/>
      <c r="C30" s="62"/>
      <c r="D30" s="62"/>
      <c r="E30" s="62"/>
      <c r="F30" s="62"/>
      <c r="G30" s="62"/>
      <c r="H30" s="62"/>
      <c r="I30" s="37"/>
      <c r="J30" s="62"/>
      <c r="K30" s="62"/>
      <c r="L30" s="62"/>
      <c r="M30" s="62"/>
      <c r="N30" s="62"/>
      <c r="O30" s="62"/>
      <c r="P30" s="62"/>
      <c r="Q30" s="58"/>
      <c r="R30" s="58"/>
      <c r="S30" s="58"/>
      <c r="T30" s="58"/>
      <c r="U30" s="58"/>
      <c r="V30" s="58"/>
      <c r="W30" s="58"/>
      <c r="X30" s="58"/>
      <c r="Y30" s="58"/>
      <c r="Z30" s="58"/>
    </row>
    <row r="31" spans="1:26" ht="14.25" customHeight="1" x14ac:dyDescent="0.2">
      <c r="A31" s="68" t="s">
        <v>88</v>
      </c>
      <c r="B31" s="37"/>
      <c r="C31" s="42"/>
      <c r="D31" s="42"/>
      <c r="E31" s="42">
        <f>45*20</f>
        <v>900</v>
      </c>
      <c r="F31" s="42"/>
      <c r="G31" s="42"/>
      <c r="H31" s="42"/>
      <c r="I31" s="37"/>
      <c r="J31" s="42"/>
      <c r="K31" s="42"/>
      <c r="L31" s="42">
        <f>65*20</f>
        <v>1300</v>
      </c>
      <c r="M31" s="42"/>
      <c r="N31" s="42"/>
      <c r="O31" s="42"/>
      <c r="P31" s="18">
        <f t="shared" ref="P31:P32" si="27">SUM(C31:O31)</f>
        <v>2200</v>
      </c>
      <c r="Q31" s="58"/>
      <c r="R31" s="58"/>
      <c r="S31" s="58"/>
      <c r="T31" s="58"/>
      <c r="U31" s="58"/>
      <c r="V31" s="58"/>
      <c r="W31" s="58"/>
      <c r="X31" s="58"/>
      <c r="Y31" s="58"/>
      <c r="Z31" s="58"/>
    </row>
    <row r="32" spans="1:26" ht="14.25" customHeight="1" x14ac:dyDescent="0.2">
      <c r="A32" s="68" t="s">
        <v>89</v>
      </c>
      <c r="B32" s="37"/>
      <c r="C32" s="42"/>
      <c r="D32" s="42"/>
      <c r="E32" s="42"/>
      <c r="F32" s="42"/>
      <c r="G32" s="42"/>
      <c r="H32" s="42"/>
      <c r="I32" s="37"/>
      <c r="J32" s="42"/>
      <c r="K32" s="42"/>
      <c r="L32" s="42"/>
      <c r="M32" s="42"/>
      <c r="N32" s="42"/>
      <c r="O32" s="42"/>
      <c r="P32" s="18">
        <f t="shared" si="27"/>
        <v>0</v>
      </c>
      <c r="Q32" s="58"/>
      <c r="R32" s="58"/>
      <c r="S32" s="58"/>
      <c r="T32" s="58"/>
      <c r="U32" s="58"/>
      <c r="V32" s="58"/>
      <c r="W32" s="58"/>
      <c r="X32" s="58"/>
      <c r="Y32" s="58"/>
      <c r="Z32" s="58"/>
    </row>
    <row r="33" spans="1:26" ht="14.25" customHeight="1" x14ac:dyDescent="0.2">
      <c r="A33" s="66"/>
      <c r="B33" s="37"/>
      <c r="C33" s="62"/>
      <c r="D33" s="62"/>
      <c r="E33" s="62"/>
      <c r="F33" s="62"/>
      <c r="G33" s="62"/>
      <c r="H33" s="62"/>
      <c r="I33" s="37"/>
      <c r="J33" s="62"/>
      <c r="K33" s="62"/>
      <c r="L33" s="62"/>
      <c r="M33" s="62"/>
      <c r="N33" s="62"/>
      <c r="O33" s="62"/>
      <c r="P33" s="62"/>
      <c r="Q33" s="58"/>
      <c r="R33" s="58"/>
      <c r="S33" s="58"/>
      <c r="T33" s="58"/>
      <c r="U33" s="58"/>
      <c r="V33" s="58"/>
      <c r="W33" s="58"/>
      <c r="X33" s="58"/>
      <c r="Y33" s="58"/>
      <c r="Z33" s="58"/>
    </row>
    <row r="34" spans="1:26" ht="14.25" customHeight="1" x14ac:dyDescent="0.2">
      <c r="A34" s="67" t="s">
        <v>26</v>
      </c>
      <c r="B34" s="37"/>
      <c r="C34" s="62"/>
      <c r="D34" s="62"/>
      <c r="E34" s="62"/>
      <c r="F34" s="62"/>
      <c r="G34" s="62"/>
      <c r="H34" s="62"/>
      <c r="I34" s="37"/>
      <c r="J34" s="62"/>
      <c r="K34" s="62"/>
      <c r="L34" s="62"/>
      <c r="M34" s="62"/>
      <c r="N34" s="62"/>
      <c r="O34" s="62"/>
      <c r="P34" s="62"/>
      <c r="Q34" s="58"/>
      <c r="R34" s="58"/>
      <c r="S34" s="58"/>
      <c r="T34" s="58"/>
      <c r="U34" s="58"/>
      <c r="V34" s="58"/>
      <c r="W34" s="58"/>
      <c r="X34" s="58"/>
      <c r="Y34" s="58"/>
      <c r="Z34" s="58"/>
    </row>
    <row r="35" spans="1:26" ht="14.25" customHeight="1" x14ac:dyDescent="0.2">
      <c r="A35" s="69" t="s">
        <v>90</v>
      </c>
      <c r="B35" s="37"/>
      <c r="C35" s="65"/>
      <c r="D35" s="65"/>
      <c r="E35" s="65"/>
      <c r="F35" s="65"/>
      <c r="G35" s="65"/>
      <c r="H35" s="65"/>
      <c r="I35" s="37"/>
      <c r="J35" s="65"/>
      <c r="K35" s="65"/>
      <c r="L35" s="65"/>
      <c r="M35" s="65">
        <v>1000</v>
      </c>
      <c r="N35" s="65"/>
      <c r="O35" s="65"/>
      <c r="P35" s="18">
        <f t="shared" ref="P35:P40" si="28">SUM(C35:O35)</f>
        <v>1000</v>
      </c>
      <c r="Q35" s="58"/>
      <c r="R35" s="58"/>
      <c r="S35" s="58"/>
      <c r="T35" s="58"/>
      <c r="U35" s="58"/>
      <c r="V35" s="58"/>
      <c r="W35" s="58"/>
      <c r="X35" s="58"/>
      <c r="Y35" s="58"/>
      <c r="Z35" s="58"/>
    </row>
    <row r="36" spans="1:26" ht="14.25" customHeight="1" x14ac:dyDescent="0.2">
      <c r="A36" s="69" t="s">
        <v>91</v>
      </c>
      <c r="B36" s="37"/>
      <c r="C36" s="65"/>
      <c r="D36" s="65">
        <v>450</v>
      </c>
      <c r="E36" s="65"/>
      <c r="F36" s="65"/>
      <c r="G36" s="65"/>
      <c r="H36" s="65"/>
      <c r="I36" s="37"/>
      <c r="J36" s="65"/>
      <c r="K36" s="65">
        <v>600</v>
      </c>
      <c r="L36" s="65"/>
      <c r="M36" s="65"/>
      <c r="N36" s="65"/>
      <c r="O36" s="65"/>
      <c r="P36" s="18">
        <f t="shared" si="28"/>
        <v>1050</v>
      </c>
      <c r="Q36" s="58"/>
      <c r="R36" s="58"/>
      <c r="S36" s="58"/>
      <c r="T36" s="58"/>
      <c r="U36" s="58"/>
      <c r="V36" s="58"/>
      <c r="W36" s="58"/>
      <c r="X36" s="58"/>
      <c r="Y36" s="58"/>
      <c r="Z36" s="58"/>
    </row>
    <row r="37" spans="1:26" ht="14.25" customHeight="1" x14ac:dyDescent="0.2">
      <c r="A37" s="69" t="s">
        <v>92</v>
      </c>
      <c r="B37" s="37"/>
      <c r="C37" s="65"/>
      <c r="D37" s="65">
        <v>250</v>
      </c>
      <c r="E37" s="65"/>
      <c r="F37" s="65"/>
      <c r="G37" s="65">
        <v>250</v>
      </c>
      <c r="H37" s="65"/>
      <c r="I37" s="37"/>
      <c r="J37" s="65"/>
      <c r="K37" s="65">
        <v>250</v>
      </c>
      <c r="L37" s="65"/>
      <c r="M37" s="65">
        <v>250</v>
      </c>
      <c r="N37" s="65"/>
      <c r="O37" s="65"/>
      <c r="P37" s="18">
        <f t="shared" si="28"/>
        <v>1000</v>
      </c>
      <c r="Q37" s="58"/>
      <c r="R37" s="58"/>
      <c r="S37" s="58"/>
      <c r="T37" s="58"/>
      <c r="U37" s="58"/>
      <c r="V37" s="58"/>
      <c r="W37" s="58"/>
      <c r="X37" s="58"/>
      <c r="Y37" s="58"/>
      <c r="Z37" s="58"/>
    </row>
    <row r="38" spans="1:26" ht="14.25" customHeight="1" x14ac:dyDescent="0.2">
      <c r="A38" s="69" t="s">
        <v>93</v>
      </c>
      <c r="B38" s="37"/>
      <c r="C38" s="65"/>
      <c r="D38" s="65"/>
      <c r="E38" s="65">
        <v>900</v>
      </c>
      <c r="F38" s="65"/>
      <c r="G38" s="65"/>
      <c r="H38" s="65"/>
      <c r="I38" s="37"/>
      <c r="J38" s="65"/>
      <c r="K38" s="65"/>
      <c r="L38" s="65"/>
      <c r="M38" s="65"/>
      <c r="N38" s="65"/>
      <c r="O38" s="65"/>
      <c r="P38" s="18">
        <f t="shared" si="28"/>
        <v>900</v>
      </c>
      <c r="Q38" s="58"/>
      <c r="R38" s="58"/>
      <c r="S38" s="58"/>
      <c r="T38" s="58"/>
      <c r="U38" s="58"/>
      <c r="V38" s="58"/>
      <c r="W38" s="58"/>
      <c r="X38" s="58"/>
      <c r="Y38" s="58"/>
      <c r="Z38" s="58"/>
    </row>
    <row r="39" spans="1:26" ht="14.25" customHeight="1" x14ac:dyDescent="0.2">
      <c r="A39" s="69" t="s">
        <v>94</v>
      </c>
      <c r="B39" s="37"/>
      <c r="C39" s="65"/>
      <c r="D39" s="65"/>
      <c r="E39" s="65"/>
      <c r="F39" s="65">
        <v>3000</v>
      </c>
      <c r="G39" s="65"/>
      <c r="H39" s="65"/>
      <c r="I39" s="37"/>
      <c r="J39" s="65"/>
      <c r="K39" s="65"/>
      <c r="L39" s="65"/>
      <c r="M39" s="65"/>
      <c r="N39" s="65"/>
      <c r="O39" s="65"/>
      <c r="P39" s="18">
        <f t="shared" si="28"/>
        <v>3000</v>
      </c>
      <c r="Q39" s="58"/>
      <c r="R39" s="58"/>
      <c r="S39" s="58"/>
      <c r="T39" s="58"/>
      <c r="U39" s="58"/>
      <c r="V39" s="58"/>
      <c r="W39" s="58"/>
      <c r="X39" s="58"/>
      <c r="Y39" s="58"/>
      <c r="Z39" s="58"/>
    </row>
    <row r="40" spans="1:26" ht="14.25" customHeight="1" x14ac:dyDescent="0.2">
      <c r="A40" s="69" t="s">
        <v>95</v>
      </c>
      <c r="B40" s="37"/>
      <c r="C40" s="65"/>
      <c r="D40" s="65"/>
      <c r="E40" s="65"/>
      <c r="F40" s="65"/>
      <c r="G40" s="65"/>
      <c r="H40" s="65"/>
      <c r="I40" s="37"/>
      <c r="J40" s="65"/>
      <c r="K40" s="65"/>
      <c r="L40" s="65"/>
      <c r="M40" s="65"/>
      <c r="N40" s="65">
        <v>10000</v>
      </c>
      <c r="O40" s="65"/>
      <c r="P40" s="18">
        <f t="shared" si="28"/>
        <v>10000</v>
      </c>
      <c r="Q40" s="58"/>
      <c r="R40" s="58"/>
      <c r="S40" s="58"/>
      <c r="T40" s="58"/>
      <c r="U40" s="58"/>
      <c r="V40" s="58"/>
      <c r="W40" s="58"/>
      <c r="X40" s="58"/>
      <c r="Y40" s="58"/>
      <c r="Z40" s="58"/>
    </row>
    <row r="41" spans="1:26" ht="14.25" customHeight="1" x14ac:dyDescent="0.2">
      <c r="A41" s="70"/>
      <c r="B41" s="37"/>
      <c r="C41" s="62"/>
      <c r="D41" s="62"/>
      <c r="E41" s="62"/>
      <c r="F41" s="62"/>
      <c r="G41" s="62"/>
      <c r="H41" s="62"/>
      <c r="I41" s="37"/>
      <c r="J41" s="62"/>
      <c r="K41" s="62"/>
      <c r="L41" s="62"/>
      <c r="M41" s="62"/>
      <c r="N41" s="62"/>
      <c r="O41" s="62"/>
      <c r="P41" s="62"/>
      <c r="Q41" s="58"/>
      <c r="R41" s="58"/>
      <c r="S41" s="58"/>
      <c r="T41" s="58"/>
      <c r="U41" s="58"/>
      <c r="V41" s="58"/>
      <c r="W41" s="58"/>
      <c r="X41" s="58"/>
      <c r="Y41" s="58"/>
      <c r="Z41" s="58"/>
    </row>
    <row r="42" spans="1:26" ht="14.25" customHeight="1" x14ac:dyDescent="0.2">
      <c r="A42" s="67" t="s">
        <v>27</v>
      </c>
      <c r="B42" s="37"/>
      <c r="C42" s="62"/>
      <c r="D42" s="62"/>
      <c r="E42" s="62"/>
      <c r="F42" s="62"/>
      <c r="G42" s="62"/>
      <c r="H42" s="62"/>
      <c r="I42" s="37"/>
      <c r="J42" s="62"/>
      <c r="K42" s="62"/>
      <c r="L42" s="62"/>
      <c r="M42" s="62"/>
      <c r="N42" s="62"/>
      <c r="O42" s="62"/>
      <c r="P42" s="62"/>
      <c r="Q42" s="58"/>
      <c r="R42" s="58"/>
      <c r="S42" s="58"/>
      <c r="T42" s="58"/>
      <c r="U42" s="58"/>
      <c r="V42" s="58"/>
      <c r="W42" s="58"/>
      <c r="X42" s="58"/>
      <c r="Y42" s="58"/>
      <c r="Z42" s="58"/>
    </row>
    <row r="43" spans="1:26" ht="14.25" customHeight="1" x14ac:dyDescent="0.2">
      <c r="A43" s="71" t="s">
        <v>96</v>
      </c>
      <c r="B43" s="37"/>
      <c r="C43" s="65"/>
      <c r="D43" s="65"/>
      <c r="E43" s="65"/>
      <c r="F43" s="65"/>
      <c r="G43" s="65"/>
      <c r="H43" s="65"/>
      <c r="I43" s="37"/>
      <c r="J43" s="65"/>
      <c r="K43" s="65"/>
      <c r="L43" s="65"/>
      <c r="M43" s="65"/>
      <c r="N43" s="65"/>
      <c r="O43" s="65">
        <v>600</v>
      </c>
      <c r="P43" s="18">
        <f t="shared" ref="P43:P51" si="29">SUM(C43:O43)</f>
        <v>600</v>
      </c>
      <c r="Q43" s="58"/>
      <c r="R43" s="58"/>
      <c r="S43" s="58"/>
      <c r="T43" s="58"/>
      <c r="U43" s="58"/>
      <c r="V43" s="58"/>
      <c r="W43" s="58"/>
      <c r="X43" s="58"/>
      <c r="Y43" s="58"/>
      <c r="Z43" s="58"/>
    </row>
    <row r="44" spans="1:26" ht="14.25" customHeight="1" x14ac:dyDescent="0.2">
      <c r="A44" s="71" t="s">
        <v>97</v>
      </c>
      <c r="B44" s="37"/>
      <c r="C44" s="65"/>
      <c r="D44" s="65">
        <v>3000</v>
      </c>
      <c r="E44" s="65"/>
      <c r="F44" s="65"/>
      <c r="G44" s="65"/>
      <c r="H44" s="65"/>
      <c r="I44" s="37"/>
      <c r="J44" s="65"/>
      <c r="K44" s="65"/>
      <c r="L44" s="65"/>
      <c r="M44" s="65"/>
      <c r="N44" s="65"/>
      <c r="O44" s="65"/>
      <c r="P44" s="18">
        <f t="shared" si="29"/>
        <v>3000</v>
      </c>
      <c r="Q44" s="58"/>
      <c r="R44" s="58"/>
      <c r="S44" s="58"/>
      <c r="T44" s="58"/>
      <c r="U44" s="58"/>
      <c r="V44" s="58"/>
      <c r="W44" s="58"/>
      <c r="X44" s="58"/>
      <c r="Y44" s="58"/>
      <c r="Z44" s="58"/>
    </row>
    <row r="45" spans="1:26" ht="14.25" customHeight="1" x14ac:dyDescent="0.2">
      <c r="A45" s="71" t="s">
        <v>98</v>
      </c>
      <c r="B45" s="37"/>
      <c r="C45" s="65"/>
      <c r="D45" s="65"/>
      <c r="E45" s="65">
        <v>250</v>
      </c>
      <c r="F45" s="65">
        <v>250</v>
      </c>
      <c r="G45" s="65">
        <v>250</v>
      </c>
      <c r="H45" s="65"/>
      <c r="I45" s="37"/>
      <c r="J45" s="65">
        <v>250</v>
      </c>
      <c r="K45" s="65">
        <v>250</v>
      </c>
      <c r="L45" s="65">
        <v>250</v>
      </c>
      <c r="M45" s="65">
        <v>250</v>
      </c>
      <c r="N45" s="65"/>
      <c r="O45" s="65"/>
      <c r="P45" s="18">
        <f t="shared" si="29"/>
        <v>1750</v>
      </c>
      <c r="Q45" s="58"/>
      <c r="R45" s="58"/>
      <c r="S45" s="58"/>
      <c r="T45" s="58"/>
      <c r="U45" s="58"/>
      <c r="V45" s="58"/>
      <c r="W45" s="58"/>
      <c r="X45" s="58"/>
      <c r="Y45" s="58"/>
      <c r="Z45" s="58"/>
    </row>
    <row r="46" spans="1:26" ht="14.25" customHeight="1" x14ac:dyDescent="0.2">
      <c r="A46" s="71" t="s">
        <v>99</v>
      </c>
      <c r="B46" s="37"/>
      <c r="C46" s="65"/>
      <c r="D46" s="65"/>
      <c r="E46" s="65"/>
      <c r="F46" s="65"/>
      <c r="G46" s="65"/>
      <c r="H46" s="65"/>
      <c r="I46" s="37"/>
      <c r="J46" s="65"/>
      <c r="K46" s="65"/>
      <c r="L46" s="65"/>
      <c r="M46" s="65"/>
      <c r="N46" s="65">
        <v>800</v>
      </c>
      <c r="O46" s="65"/>
      <c r="P46" s="18">
        <f t="shared" si="29"/>
        <v>800</v>
      </c>
      <c r="Q46" s="58"/>
      <c r="R46" s="58"/>
      <c r="S46" s="58"/>
      <c r="T46" s="58"/>
      <c r="U46" s="58"/>
      <c r="V46" s="58"/>
      <c r="W46" s="58"/>
      <c r="X46" s="58"/>
      <c r="Y46" s="58"/>
      <c r="Z46" s="58"/>
    </row>
    <row r="47" spans="1:26" ht="14.25" customHeight="1" x14ac:dyDescent="0.2">
      <c r="A47" s="71" t="s">
        <v>100</v>
      </c>
      <c r="B47" s="37"/>
      <c r="C47" s="65"/>
      <c r="D47" s="65"/>
      <c r="E47" s="65"/>
      <c r="F47" s="65"/>
      <c r="G47" s="65"/>
      <c r="H47" s="65"/>
      <c r="I47" s="37"/>
      <c r="J47" s="65"/>
      <c r="K47" s="65"/>
      <c r="L47" s="65"/>
      <c r="M47" s="65"/>
      <c r="N47" s="65">
        <v>200</v>
      </c>
      <c r="O47" s="65"/>
      <c r="P47" s="18">
        <f t="shared" si="29"/>
        <v>200</v>
      </c>
      <c r="Q47" s="58"/>
      <c r="R47" s="58"/>
      <c r="S47" s="58"/>
      <c r="T47" s="58"/>
      <c r="U47" s="58"/>
      <c r="V47" s="58"/>
      <c r="W47" s="58"/>
      <c r="X47" s="58"/>
      <c r="Y47" s="58"/>
      <c r="Z47" s="58"/>
    </row>
    <row r="48" spans="1:26" ht="14.25" customHeight="1" x14ac:dyDescent="0.2">
      <c r="A48" s="71" t="s">
        <v>101</v>
      </c>
      <c r="B48" s="37"/>
      <c r="C48" s="65"/>
      <c r="D48" s="65"/>
      <c r="E48" s="65"/>
      <c r="F48" s="65"/>
      <c r="G48" s="65"/>
      <c r="H48" s="65"/>
      <c r="I48" s="37"/>
      <c r="J48" s="65"/>
      <c r="K48" s="65"/>
      <c r="L48" s="65"/>
      <c r="M48" s="65"/>
      <c r="N48" s="65">
        <v>170</v>
      </c>
      <c r="O48" s="65"/>
      <c r="P48" s="18">
        <f t="shared" si="29"/>
        <v>170</v>
      </c>
      <c r="Q48" s="58"/>
      <c r="R48" s="58"/>
      <c r="S48" s="58"/>
      <c r="T48" s="58"/>
      <c r="U48" s="58"/>
      <c r="V48" s="58"/>
      <c r="W48" s="58"/>
      <c r="X48" s="58"/>
      <c r="Y48" s="58"/>
      <c r="Z48" s="58"/>
    </row>
    <row r="49" spans="1:26" ht="14.25" customHeight="1" x14ac:dyDescent="0.2">
      <c r="A49" s="71" t="s">
        <v>102</v>
      </c>
      <c r="B49" s="37"/>
      <c r="C49" s="65"/>
      <c r="D49" s="65"/>
      <c r="E49" s="65">
        <v>1500</v>
      </c>
      <c r="F49" s="65"/>
      <c r="G49" s="65"/>
      <c r="H49" s="65"/>
      <c r="I49" s="37"/>
      <c r="J49" s="65"/>
      <c r="K49" s="65"/>
      <c r="L49" s="65"/>
      <c r="M49" s="65"/>
      <c r="N49" s="65"/>
      <c r="O49" s="65"/>
      <c r="P49" s="18">
        <f t="shared" si="29"/>
        <v>1500</v>
      </c>
      <c r="Q49" s="58"/>
      <c r="R49" s="58"/>
      <c r="S49" s="58"/>
      <c r="T49" s="58"/>
      <c r="U49" s="58"/>
      <c r="V49" s="58"/>
      <c r="W49" s="58"/>
      <c r="X49" s="58"/>
      <c r="Y49" s="58"/>
      <c r="Z49" s="58"/>
    </row>
    <row r="50" spans="1:26" ht="14.25" customHeight="1" x14ac:dyDescent="0.2">
      <c r="A50" s="71" t="s">
        <v>103</v>
      </c>
      <c r="B50" s="37"/>
      <c r="C50" s="65"/>
      <c r="D50" s="65"/>
      <c r="E50" s="65">
        <v>250</v>
      </c>
      <c r="F50" s="65"/>
      <c r="G50" s="65"/>
      <c r="H50" s="65"/>
      <c r="I50" s="37"/>
      <c r="J50" s="65"/>
      <c r="K50" s="65"/>
      <c r="L50" s="65"/>
      <c r="M50" s="65"/>
      <c r="N50" s="65"/>
      <c r="O50" s="65"/>
      <c r="P50" s="18">
        <f t="shared" si="29"/>
        <v>250</v>
      </c>
      <c r="Q50" s="58"/>
      <c r="R50" s="58"/>
      <c r="S50" s="58"/>
      <c r="T50" s="58"/>
      <c r="U50" s="58"/>
      <c r="V50" s="58"/>
      <c r="W50" s="58"/>
      <c r="X50" s="58"/>
      <c r="Y50" s="58"/>
      <c r="Z50" s="58"/>
    </row>
    <row r="51" spans="1:26" ht="14.25" customHeight="1" x14ac:dyDescent="0.2">
      <c r="A51" s="71" t="s">
        <v>104</v>
      </c>
      <c r="B51" s="37"/>
      <c r="C51" s="65"/>
      <c r="D51" s="65"/>
      <c r="E51" s="65">
        <v>3000</v>
      </c>
      <c r="F51" s="65"/>
      <c r="G51" s="65"/>
      <c r="H51" s="65"/>
      <c r="I51" s="37"/>
      <c r="J51" s="65"/>
      <c r="K51" s="65"/>
      <c r="L51" s="65"/>
      <c r="M51" s="65"/>
      <c r="N51" s="65"/>
      <c r="O51" s="65"/>
      <c r="P51" s="18">
        <f t="shared" si="29"/>
        <v>3000</v>
      </c>
      <c r="Q51" s="58"/>
      <c r="R51" s="58"/>
      <c r="S51" s="58"/>
      <c r="T51" s="58"/>
      <c r="U51" s="58"/>
      <c r="V51" s="58"/>
      <c r="W51" s="58"/>
      <c r="X51" s="58"/>
      <c r="Y51" s="58"/>
      <c r="Z51" s="58"/>
    </row>
    <row r="52" spans="1:26" ht="14.25" customHeight="1" x14ac:dyDescent="0.2">
      <c r="A52" s="66"/>
      <c r="B52" s="37"/>
      <c r="C52" s="62"/>
      <c r="D52" s="62"/>
      <c r="E52" s="62"/>
      <c r="F52" s="62"/>
      <c r="G52" s="62"/>
      <c r="H52" s="62"/>
      <c r="I52" s="37"/>
      <c r="J52" s="62"/>
      <c r="K52" s="62"/>
      <c r="L52" s="62"/>
      <c r="M52" s="62"/>
      <c r="N52" s="62"/>
      <c r="O52" s="62"/>
      <c r="P52" s="62"/>
      <c r="Q52" s="58"/>
      <c r="R52" s="58"/>
      <c r="S52" s="58"/>
      <c r="T52" s="58"/>
      <c r="U52" s="58"/>
      <c r="V52" s="58"/>
      <c r="W52" s="58"/>
      <c r="X52" s="58"/>
      <c r="Y52" s="58"/>
      <c r="Z52" s="58"/>
    </row>
    <row r="53" spans="1:26" ht="14.25" customHeight="1" x14ac:dyDescent="0.2">
      <c r="A53" s="67" t="s">
        <v>28</v>
      </c>
      <c r="B53" s="37"/>
      <c r="C53" s="62"/>
      <c r="D53" s="62"/>
      <c r="E53" s="62"/>
      <c r="F53" s="62"/>
      <c r="G53" s="62"/>
      <c r="H53" s="62"/>
      <c r="I53" s="37"/>
      <c r="J53" s="62"/>
      <c r="K53" s="62"/>
      <c r="L53" s="62"/>
      <c r="M53" s="62"/>
      <c r="N53" s="62"/>
      <c r="O53" s="62"/>
      <c r="P53" s="62"/>
      <c r="Q53" s="58"/>
      <c r="R53" s="58"/>
      <c r="S53" s="58"/>
      <c r="T53" s="58"/>
      <c r="U53" s="58"/>
      <c r="V53" s="58"/>
      <c r="W53" s="58"/>
      <c r="X53" s="58"/>
      <c r="Y53" s="58"/>
      <c r="Z53" s="58"/>
    </row>
    <row r="54" spans="1:26" ht="14.25" customHeight="1" x14ac:dyDescent="0.2">
      <c r="A54" s="72" t="s">
        <v>105</v>
      </c>
      <c r="B54" s="37"/>
      <c r="C54" s="65"/>
      <c r="D54" s="65">
        <v>250</v>
      </c>
      <c r="E54" s="65">
        <v>250</v>
      </c>
      <c r="F54" s="65">
        <v>250</v>
      </c>
      <c r="G54" s="65">
        <v>250</v>
      </c>
      <c r="H54" s="65"/>
      <c r="I54" s="37"/>
      <c r="J54" s="65"/>
      <c r="K54" s="65">
        <v>250</v>
      </c>
      <c r="L54" s="65">
        <v>250</v>
      </c>
      <c r="M54" s="65">
        <v>250</v>
      </c>
      <c r="N54" s="65">
        <v>250</v>
      </c>
      <c r="O54" s="65"/>
      <c r="P54" s="18">
        <f t="shared" ref="P54:P59" si="30">SUM(C54:O54)</f>
        <v>2000</v>
      </c>
      <c r="Q54" s="58"/>
      <c r="R54" s="58"/>
      <c r="S54" s="58"/>
      <c r="T54" s="58"/>
      <c r="U54" s="58"/>
      <c r="V54" s="58"/>
      <c r="W54" s="58"/>
      <c r="X54" s="58"/>
      <c r="Y54" s="58"/>
      <c r="Z54" s="58"/>
    </row>
    <row r="55" spans="1:26" ht="14.25" customHeight="1" x14ac:dyDescent="0.2">
      <c r="A55" s="72" t="s">
        <v>106</v>
      </c>
      <c r="B55" s="37"/>
      <c r="C55" s="65"/>
      <c r="D55" s="65">
        <v>500</v>
      </c>
      <c r="E55" s="65"/>
      <c r="F55" s="65"/>
      <c r="G55" s="65"/>
      <c r="H55" s="65"/>
      <c r="I55" s="37"/>
      <c r="J55" s="65"/>
      <c r="K55" s="65"/>
      <c r="L55" s="65"/>
      <c r="M55" s="65"/>
      <c r="N55" s="65"/>
      <c r="O55" s="65"/>
      <c r="P55" s="18">
        <f t="shared" si="30"/>
        <v>500</v>
      </c>
      <c r="Q55" s="58"/>
      <c r="R55" s="58"/>
      <c r="S55" s="58"/>
      <c r="T55" s="58"/>
      <c r="U55" s="58"/>
      <c r="V55" s="58"/>
      <c r="W55" s="58"/>
      <c r="X55" s="58"/>
      <c r="Y55" s="58"/>
      <c r="Z55" s="58"/>
    </row>
    <row r="56" spans="1:26" ht="14.25" customHeight="1" x14ac:dyDescent="0.2">
      <c r="A56" s="72" t="s">
        <v>107</v>
      </c>
      <c r="B56" s="37"/>
      <c r="C56" s="65"/>
      <c r="D56" s="65"/>
      <c r="E56" s="65"/>
      <c r="F56" s="65"/>
      <c r="G56" s="65"/>
      <c r="H56" s="65"/>
      <c r="I56" s="37"/>
      <c r="J56" s="65"/>
      <c r="K56" s="65"/>
      <c r="L56" s="65"/>
      <c r="M56" s="65">
        <v>1000</v>
      </c>
      <c r="N56" s="65"/>
      <c r="O56" s="65"/>
      <c r="P56" s="18">
        <f t="shared" si="30"/>
        <v>1000</v>
      </c>
      <c r="Q56" s="58"/>
      <c r="R56" s="58"/>
      <c r="S56" s="58"/>
      <c r="T56" s="58"/>
      <c r="U56" s="58"/>
      <c r="V56" s="58"/>
      <c r="W56" s="58"/>
      <c r="X56" s="58"/>
      <c r="Y56" s="58"/>
      <c r="Z56" s="58"/>
    </row>
    <row r="57" spans="1:26" ht="14.25" customHeight="1" x14ac:dyDescent="0.2">
      <c r="A57" s="72" t="s">
        <v>108</v>
      </c>
      <c r="B57" s="37"/>
      <c r="C57" s="65"/>
      <c r="D57" s="65"/>
      <c r="E57" s="65">
        <v>450</v>
      </c>
      <c r="F57" s="65"/>
      <c r="G57" s="65"/>
      <c r="H57" s="65"/>
      <c r="I57" s="37"/>
      <c r="J57" s="65"/>
      <c r="K57" s="65"/>
      <c r="L57" s="65">
        <v>670</v>
      </c>
      <c r="M57" s="65"/>
      <c r="N57" s="65"/>
      <c r="O57" s="65"/>
      <c r="P57" s="18">
        <f t="shared" si="30"/>
        <v>1120</v>
      </c>
      <c r="Q57" s="58"/>
      <c r="R57" s="58"/>
      <c r="S57" s="58"/>
      <c r="T57" s="58"/>
      <c r="U57" s="58"/>
      <c r="V57" s="58"/>
      <c r="W57" s="58"/>
      <c r="X57" s="58"/>
      <c r="Y57" s="58"/>
      <c r="Z57" s="58"/>
    </row>
    <row r="58" spans="1:26" ht="14.25" customHeight="1" x14ac:dyDescent="0.2">
      <c r="A58" s="72" t="s">
        <v>109</v>
      </c>
      <c r="B58" s="37"/>
      <c r="C58" s="65"/>
      <c r="D58" s="65"/>
      <c r="E58" s="65"/>
      <c r="F58" s="65"/>
      <c r="G58" s="65">
        <v>290</v>
      </c>
      <c r="H58" s="65"/>
      <c r="I58" s="37"/>
      <c r="J58" s="65"/>
      <c r="K58" s="65"/>
      <c r="L58" s="65"/>
      <c r="M58" s="65"/>
      <c r="N58" s="65"/>
      <c r="O58" s="65"/>
      <c r="P58" s="18">
        <f t="shared" si="30"/>
        <v>290</v>
      </c>
      <c r="Q58" s="58"/>
      <c r="R58" s="58"/>
      <c r="S58" s="58"/>
      <c r="T58" s="58"/>
      <c r="U58" s="58"/>
      <c r="V58" s="58"/>
      <c r="W58" s="58"/>
      <c r="X58" s="58"/>
      <c r="Y58" s="58"/>
      <c r="Z58" s="58"/>
    </row>
    <row r="59" spans="1:26" ht="14.25" customHeight="1" x14ac:dyDescent="0.2">
      <c r="A59" s="72" t="s">
        <v>110</v>
      </c>
      <c r="B59" s="37"/>
      <c r="C59" s="65"/>
      <c r="D59" s="65"/>
      <c r="E59" s="65">
        <v>150</v>
      </c>
      <c r="F59" s="65"/>
      <c r="G59" s="65"/>
      <c r="H59" s="65"/>
      <c r="I59" s="37"/>
      <c r="J59" s="65"/>
      <c r="K59" s="65"/>
      <c r="L59" s="65"/>
      <c r="M59" s="65"/>
      <c r="N59" s="65"/>
      <c r="O59" s="65"/>
      <c r="P59" s="18">
        <f t="shared" si="30"/>
        <v>150</v>
      </c>
      <c r="Q59" s="58"/>
      <c r="R59" s="58"/>
      <c r="S59" s="58"/>
      <c r="T59" s="58"/>
      <c r="U59" s="58"/>
      <c r="V59" s="58"/>
      <c r="W59" s="58"/>
      <c r="X59" s="58"/>
      <c r="Y59" s="58"/>
      <c r="Z59" s="58"/>
    </row>
    <row r="60" spans="1:26" ht="14.25" customHeight="1" x14ac:dyDescent="0.2">
      <c r="A60" s="70"/>
      <c r="B60" s="37"/>
      <c r="C60" s="62"/>
      <c r="D60" s="62"/>
      <c r="E60" s="62"/>
      <c r="F60" s="62"/>
      <c r="G60" s="62"/>
      <c r="H60" s="62"/>
      <c r="I60" s="37"/>
      <c r="J60" s="62"/>
      <c r="K60" s="62"/>
      <c r="L60" s="62"/>
      <c r="M60" s="62"/>
      <c r="N60" s="62"/>
      <c r="O60" s="62"/>
      <c r="P60" s="62"/>
      <c r="Q60" s="58"/>
      <c r="R60" s="58"/>
      <c r="S60" s="58"/>
      <c r="T60" s="58"/>
      <c r="U60" s="58"/>
      <c r="V60" s="58"/>
      <c r="W60" s="58"/>
      <c r="X60" s="58"/>
      <c r="Y60" s="58"/>
      <c r="Z60" s="58"/>
    </row>
    <row r="61" spans="1:26" ht="14.25" customHeight="1" x14ac:dyDescent="0.2">
      <c r="A61" s="67" t="s">
        <v>29</v>
      </c>
      <c r="B61" s="37"/>
      <c r="C61" s="62"/>
      <c r="D61" s="62"/>
      <c r="E61" s="62"/>
      <c r="F61" s="62"/>
      <c r="G61" s="62"/>
      <c r="H61" s="62"/>
      <c r="I61" s="37"/>
      <c r="J61" s="62"/>
      <c r="K61" s="62"/>
      <c r="L61" s="62"/>
      <c r="M61" s="62"/>
      <c r="N61" s="62"/>
      <c r="O61" s="62"/>
      <c r="P61" s="62"/>
      <c r="Q61" s="58"/>
      <c r="R61" s="58"/>
      <c r="S61" s="58"/>
      <c r="T61" s="58"/>
      <c r="U61" s="58"/>
      <c r="V61" s="58"/>
      <c r="W61" s="58"/>
      <c r="X61" s="58"/>
      <c r="Y61" s="58"/>
      <c r="Z61" s="58"/>
    </row>
    <row r="62" spans="1:26" ht="14.25" customHeight="1" x14ac:dyDescent="0.2">
      <c r="A62" s="73" t="s">
        <v>111</v>
      </c>
      <c r="B62" s="37"/>
      <c r="C62" s="65"/>
      <c r="D62" s="65"/>
      <c r="E62" s="65"/>
      <c r="F62" s="65"/>
      <c r="G62" s="65"/>
      <c r="H62" s="65"/>
      <c r="I62" s="37"/>
      <c r="J62" s="65"/>
      <c r="K62" s="65"/>
      <c r="L62" s="65"/>
      <c r="M62" s="65"/>
      <c r="N62" s="65"/>
      <c r="O62" s="65"/>
      <c r="P62" s="18">
        <f>SUM(C62:O62)</f>
        <v>0</v>
      </c>
      <c r="Q62" s="58"/>
      <c r="R62" s="58"/>
      <c r="S62" s="58"/>
      <c r="T62" s="58"/>
      <c r="U62" s="58"/>
      <c r="V62" s="58"/>
      <c r="W62" s="58"/>
      <c r="X62" s="58"/>
      <c r="Y62" s="58"/>
      <c r="Z62" s="58"/>
    </row>
    <row r="63" spans="1:26" ht="14.25" customHeight="1" x14ac:dyDescent="0.2">
      <c r="A63" s="73" t="s">
        <v>112</v>
      </c>
      <c r="B63" s="37"/>
      <c r="C63" s="65"/>
      <c r="D63" s="65"/>
      <c r="E63" s="65">
        <f>45*18</f>
        <v>810</v>
      </c>
      <c r="F63" s="65"/>
      <c r="G63" s="65"/>
      <c r="H63" s="65"/>
      <c r="I63" s="37"/>
      <c r="J63" s="65"/>
      <c r="K63" s="65"/>
      <c r="L63" s="65">
        <f>65*18</f>
        <v>1170</v>
      </c>
      <c r="M63" s="65"/>
      <c r="N63" s="65"/>
      <c r="O63" s="65"/>
      <c r="P63" s="18"/>
      <c r="Q63" s="58"/>
      <c r="R63" s="58"/>
      <c r="S63" s="58"/>
      <c r="T63" s="58"/>
      <c r="U63" s="58"/>
      <c r="V63" s="58"/>
      <c r="W63" s="58"/>
      <c r="X63" s="58"/>
      <c r="Y63" s="58"/>
      <c r="Z63" s="58"/>
    </row>
    <row r="64" spans="1:26" ht="14.25" customHeight="1" x14ac:dyDescent="0.2">
      <c r="A64" s="73" t="s">
        <v>113</v>
      </c>
      <c r="B64" s="37"/>
      <c r="C64" s="65"/>
      <c r="D64" s="65"/>
      <c r="E64" s="65"/>
      <c r="F64" s="65"/>
      <c r="G64" s="65"/>
      <c r="H64" s="65"/>
      <c r="I64" s="37"/>
      <c r="J64" s="65"/>
      <c r="K64" s="65"/>
      <c r="L64" s="65"/>
      <c r="M64" s="65"/>
      <c r="N64" s="65">
        <v>2000</v>
      </c>
      <c r="O64" s="65"/>
      <c r="P64" s="18">
        <f>SUM(C64:O64)</f>
        <v>2000</v>
      </c>
      <c r="Q64" s="58"/>
      <c r="R64" s="58"/>
      <c r="S64" s="58"/>
      <c r="T64" s="58"/>
      <c r="U64" s="58"/>
      <c r="V64" s="58"/>
      <c r="W64" s="58"/>
      <c r="X64" s="58"/>
      <c r="Y64" s="58"/>
      <c r="Z64" s="58"/>
    </row>
    <row r="65" spans="1:26" ht="14.25" customHeight="1" x14ac:dyDescent="0.2">
      <c r="A65" s="66"/>
      <c r="B65" s="37"/>
      <c r="C65" s="62"/>
      <c r="D65" s="62"/>
      <c r="E65" s="62"/>
      <c r="F65" s="62"/>
      <c r="G65" s="62"/>
      <c r="H65" s="62"/>
      <c r="I65" s="37"/>
      <c r="J65" s="62"/>
      <c r="K65" s="62"/>
      <c r="L65" s="62"/>
      <c r="M65" s="62"/>
      <c r="N65" s="62"/>
      <c r="O65" s="62"/>
      <c r="P65" s="62"/>
      <c r="Q65" s="58"/>
      <c r="R65" s="58"/>
      <c r="S65" s="58"/>
      <c r="T65" s="58"/>
      <c r="U65" s="58"/>
      <c r="V65" s="58"/>
      <c r="W65" s="58"/>
      <c r="X65" s="58"/>
      <c r="Y65" s="58"/>
      <c r="Z65" s="58"/>
    </row>
    <row r="66" spans="1:26" ht="14.25" customHeight="1" x14ac:dyDescent="0.2">
      <c r="A66" s="67" t="s">
        <v>30</v>
      </c>
      <c r="B66" s="37"/>
      <c r="C66" s="62"/>
      <c r="D66" s="62"/>
      <c r="E66" s="62"/>
      <c r="F66" s="62"/>
      <c r="G66" s="62"/>
      <c r="H66" s="62"/>
      <c r="I66" s="37"/>
      <c r="J66" s="62"/>
      <c r="K66" s="62"/>
      <c r="L66" s="62"/>
      <c r="M66" s="62"/>
      <c r="N66" s="62"/>
      <c r="O66" s="62"/>
      <c r="P66" s="62"/>
      <c r="Q66" s="58"/>
      <c r="R66" s="58"/>
      <c r="S66" s="58"/>
      <c r="T66" s="58"/>
      <c r="U66" s="58"/>
      <c r="V66" s="58"/>
      <c r="W66" s="58"/>
      <c r="X66" s="58"/>
      <c r="Y66" s="58"/>
      <c r="Z66" s="58"/>
    </row>
    <row r="67" spans="1:26" ht="14.25" customHeight="1" x14ac:dyDescent="0.2">
      <c r="A67" s="74" t="s">
        <v>114</v>
      </c>
      <c r="B67" s="37"/>
      <c r="C67" s="65"/>
      <c r="D67" s="65">
        <v>375</v>
      </c>
      <c r="E67" s="65"/>
      <c r="F67" s="65"/>
      <c r="G67" s="65"/>
      <c r="H67" s="65"/>
      <c r="I67" s="37"/>
      <c r="J67" s="65"/>
      <c r="K67" s="65">
        <v>410</v>
      </c>
      <c r="L67" s="65"/>
      <c r="M67" s="65"/>
      <c r="N67" s="65"/>
      <c r="O67" s="65"/>
      <c r="P67" s="18">
        <f t="shared" ref="P67:P68" si="31">SUM(C67:O67)</f>
        <v>785</v>
      </c>
      <c r="Q67" s="58"/>
      <c r="R67" s="58"/>
      <c r="S67" s="58"/>
      <c r="T67" s="58"/>
      <c r="U67" s="58"/>
      <c r="V67" s="58"/>
      <c r="W67" s="58"/>
      <c r="X67" s="58"/>
      <c r="Y67" s="58"/>
      <c r="Z67" s="58"/>
    </row>
    <row r="68" spans="1:26" ht="14.25" customHeight="1" x14ac:dyDescent="0.2">
      <c r="A68" s="74" t="s">
        <v>115</v>
      </c>
      <c r="B68" s="37"/>
      <c r="C68" s="65"/>
      <c r="D68" s="65"/>
      <c r="E68" s="65"/>
      <c r="F68" s="65"/>
      <c r="G68" s="65"/>
      <c r="H68" s="65"/>
      <c r="I68" s="37"/>
      <c r="J68" s="65"/>
      <c r="K68" s="65"/>
      <c r="L68" s="65"/>
      <c r="M68" s="65"/>
      <c r="N68" s="65"/>
      <c r="O68" s="65"/>
      <c r="P68" s="18">
        <f t="shared" si="31"/>
        <v>0</v>
      </c>
      <c r="Q68" s="58"/>
      <c r="R68" s="58"/>
      <c r="S68" s="58"/>
      <c r="T68" s="58"/>
      <c r="U68" s="58"/>
      <c r="V68" s="58"/>
      <c r="W68" s="58"/>
      <c r="X68" s="58"/>
      <c r="Y68" s="58"/>
      <c r="Z68" s="58"/>
    </row>
    <row r="69" spans="1:26" ht="14.25" customHeight="1" x14ac:dyDescent="0.2">
      <c r="A69" s="66"/>
      <c r="B69" s="37"/>
      <c r="C69" s="62"/>
      <c r="D69" s="62"/>
      <c r="E69" s="62"/>
      <c r="F69" s="62"/>
      <c r="G69" s="62"/>
      <c r="H69" s="62"/>
      <c r="I69" s="37"/>
      <c r="J69" s="62"/>
      <c r="K69" s="62"/>
      <c r="L69" s="62"/>
      <c r="M69" s="62"/>
      <c r="N69" s="62"/>
      <c r="O69" s="62"/>
      <c r="P69" s="62"/>
      <c r="Q69" s="58"/>
      <c r="R69" s="58"/>
      <c r="S69" s="58"/>
      <c r="T69" s="58"/>
      <c r="U69" s="58"/>
      <c r="V69" s="58"/>
      <c r="W69" s="58"/>
      <c r="X69" s="58"/>
      <c r="Y69" s="58"/>
      <c r="Z69" s="58"/>
    </row>
    <row r="70" spans="1:26" ht="14.25" customHeight="1" x14ac:dyDescent="0.2">
      <c r="A70" s="67" t="s">
        <v>31</v>
      </c>
      <c r="B70" s="37"/>
      <c r="C70" s="62"/>
      <c r="D70" s="62"/>
      <c r="E70" s="62"/>
      <c r="F70" s="62"/>
      <c r="G70" s="62"/>
      <c r="H70" s="62"/>
      <c r="I70" s="37"/>
      <c r="J70" s="62"/>
      <c r="K70" s="62"/>
      <c r="L70" s="62"/>
      <c r="M70" s="62"/>
      <c r="N70" s="62"/>
      <c r="O70" s="62"/>
      <c r="P70" s="62"/>
      <c r="Q70" s="58"/>
      <c r="R70" s="58"/>
      <c r="S70" s="58"/>
      <c r="T70" s="58"/>
      <c r="U70" s="58"/>
      <c r="V70" s="58"/>
      <c r="W70" s="58"/>
      <c r="X70" s="58"/>
      <c r="Y70" s="58"/>
      <c r="Z70" s="58"/>
    </row>
    <row r="71" spans="1:26" ht="14.25" customHeight="1" x14ac:dyDescent="0.2">
      <c r="A71" s="75" t="s">
        <v>116</v>
      </c>
      <c r="B71" s="37"/>
      <c r="C71" s="65"/>
      <c r="D71" s="65"/>
      <c r="E71" s="65"/>
      <c r="F71" s="65"/>
      <c r="G71" s="65"/>
      <c r="H71" s="65"/>
      <c r="I71" s="37"/>
      <c r="J71" s="65"/>
      <c r="K71" s="65"/>
      <c r="L71" s="65">
        <v>1500</v>
      </c>
      <c r="M71" s="65"/>
      <c r="N71" s="65"/>
      <c r="O71" s="65"/>
      <c r="P71" s="18">
        <f t="shared" ref="P71:P74" si="32">SUM(C71:O71)</f>
        <v>1500</v>
      </c>
      <c r="Q71" s="58"/>
      <c r="R71" s="58"/>
      <c r="S71" s="58"/>
      <c r="T71" s="58"/>
      <c r="U71" s="58"/>
      <c r="V71" s="58"/>
      <c r="W71" s="58"/>
      <c r="X71" s="58"/>
      <c r="Y71" s="58"/>
      <c r="Z71" s="58"/>
    </row>
    <row r="72" spans="1:26" ht="14.25" customHeight="1" x14ac:dyDescent="0.2">
      <c r="A72" s="75" t="s">
        <v>117</v>
      </c>
      <c r="B72" s="37"/>
      <c r="C72" s="65"/>
      <c r="D72" s="65"/>
      <c r="E72" s="65">
        <v>600</v>
      </c>
      <c r="F72" s="65"/>
      <c r="G72" s="65"/>
      <c r="H72" s="65"/>
      <c r="I72" s="37"/>
      <c r="J72" s="65"/>
      <c r="K72" s="65"/>
      <c r="L72" s="65"/>
      <c r="M72" s="65">
        <v>600</v>
      </c>
      <c r="N72" s="65"/>
      <c r="O72" s="65"/>
      <c r="P72" s="18">
        <f t="shared" si="32"/>
        <v>1200</v>
      </c>
      <c r="Q72" s="58"/>
      <c r="R72" s="58"/>
      <c r="S72" s="58"/>
      <c r="T72" s="58"/>
      <c r="U72" s="58"/>
      <c r="V72" s="58"/>
      <c r="W72" s="58"/>
      <c r="X72" s="58"/>
      <c r="Y72" s="58"/>
      <c r="Z72" s="58"/>
    </row>
    <row r="73" spans="1:26" ht="14.25" customHeight="1" x14ac:dyDescent="0.2">
      <c r="A73" s="75" t="s">
        <v>118</v>
      </c>
      <c r="B73" s="37"/>
      <c r="C73" s="65"/>
      <c r="D73" s="65">
        <v>100</v>
      </c>
      <c r="E73" s="65"/>
      <c r="F73" s="65"/>
      <c r="G73" s="65"/>
      <c r="H73" s="65"/>
      <c r="I73" s="37"/>
      <c r="J73" s="65"/>
      <c r="K73" s="65"/>
      <c r="L73" s="65"/>
      <c r="M73" s="65"/>
      <c r="N73" s="65"/>
      <c r="O73" s="65"/>
      <c r="P73" s="18">
        <f t="shared" si="32"/>
        <v>100</v>
      </c>
      <c r="Q73" s="58"/>
      <c r="R73" s="58"/>
      <c r="S73" s="58"/>
      <c r="T73" s="58"/>
      <c r="U73" s="58"/>
      <c r="V73" s="58"/>
      <c r="W73" s="58"/>
      <c r="X73" s="58"/>
      <c r="Y73" s="58"/>
      <c r="Z73" s="58"/>
    </row>
    <row r="74" spans="1:26" ht="14.25" customHeight="1" x14ac:dyDescent="0.2">
      <c r="A74" s="75" t="s">
        <v>119</v>
      </c>
      <c r="B74" s="37"/>
      <c r="C74" s="65"/>
      <c r="D74" s="65"/>
      <c r="E74" s="65"/>
      <c r="F74" s="65"/>
      <c r="G74" s="65"/>
      <c r="H74" s="65"/>
      <c r="I74" s="37"/>
      <c r="J74" s="65"/>
      <c r="K74" s="65"/>
      <c r="L74" s="65"/>
      <c r="M74" s="65"/>
      <c r="N74" s="65"/>
      <c r="O74" s="65"/>
      <c r="P74" s="18">
        <f t="shared" si="32"/>
        <v>0</v>
      </c>
      <c r="Q74" s="58"/>
      <c r="R74" s="58"/>
      <c r="S74" s="58"/>
      <c r="T74" s="58"/>
      <c r="U74" s="58"/>
      <c r="V74" s="58"/>
      <c r="W74" s="58"/>
      <c r="X74" s="58"/>
      <c r="Y74" s="58"/>
      <c r="Z74" s="58"/>
    </row>
    <row r="75" spans="1:26" ht="14.25" customHeight="1" x14ac:dyDescent="0.2">
      <c r="A75" s="66"/>
      <c r="B75" s="37"/>
      <c r="C75" s="62"/>
      <c r="D75" s="62"/>
      <c r="E75" s="62"/>
      <c r="F75" s="62"/>
      <c r="G75" s="62"/>
      <c r="H75" s="62"/>
      <c r="I75" s="37"/>
      <c r="J75" s="62"/>
      <c r="K75" s="62"/>
      <c r="L75" s="62"/>
      <c r="M75" s="62"/>
      <c r="N75" s="62"/>
      <c r="O75" s="62"/>
      <c r="P75" s="62"/>
      <c r="Q75" s="58"/>
      <c r="R75" s="58"/>
      <c r="S75" s="58"/>
      <c r="T75" s="58"/>
      <c r="U75" s="58"/>
      <c r="V75" s="58"/>
      <c r="W75" s="58"/>
      <c r="X75" s="58"/>
      <c r="Y75" s="58"/>
      <c r="Z75" s="58"/>
    </row>
    <row r="76" spans="1:26" ht="14.25" customHeight="1" x14ac:dyDescent="0.2">
      <c r="A76" s="67" t="s">
        <v>120</v>
      </c>
      <c r="B76" s="37"/>
      <c r="C76" s="62"/>
      <c r="D76" s="62"/>
      <c r="E76" s="62"/>
      <c r="F76" s="62"/>
      <c r="G76" s="62"/>
      <c r="H76" s="62"/>
      <c r="I76" s="37"/>
      <c r="J76" s="62"/>
      <c r="K76" s="62"/>
      <c r="L76" s="62"/>
      <c r="M76" s="62"/>
      <c r="N76" s="62"/>
      <c r="O76" s="62"/>
      <c r="P76" s="62"/>
      <c r="Q76" s="58"/>
      <c r="R76" s="58"/>
      <c r="S76" s="58"/>
      <c r="T76" s="58"/>
      <c r="U76" s="58"/>
      <c r="V76" s="58"/>
      <c r="W76" s="58"/>
      <c r="X76" s="58"/>
      <c r="Y76" s="58"/>
      <c r="Z76" s="58"/>
    </row>
    <row r="77" spans="1:26" ht="14.25" customHeight="1" x14ac:dyDescent="0.2">
      <c r="A77" s="76" t="s">
        <v>121</v>
      </c>
      <c r="B77" s="37"/>
      <c r="C77" s="65"/>
      <c r="D77" s="65"/>
      <c r="E77" s="65">
        <v>150</v>
      </c>
      <c r="F77" s="65"/>
      <c r="G77" s="65"/>
      <c r="H77" s="65"/>
      <c r="I77" s="37"/>
      <c r="J77" s="65"/>
      <c r="K77" s="65"/>
      <c r="L77" s="65"/>
      <c r="M77" s="65"/>
      <c r="N77" s="65"/>
      <c r="O77" s="65"/>
      <c r="P77" s="18">
        <f>SUM(C77:O77)</f>
        <v>150</v>
      </c>
      <c r="Q77" s="58"/>
      <c r="R77" s="58"/>
      <c r="S77" s="58"/>
      <c r="T77" s="58"/>
      <c r="U77" s="58"/>
      <c r="V77" s="58"/>
      <c r="W77" s="58"/>
      <c r="X77" s="58"/>
      <c r="Y77" s="58"/>
      <c r="Z77" s="58"/>
    </row>
    <row r="78" spans="1:26" ht="14.25" customHeight="1" x14ac:dyDescent="0.2">
      <c r="A78" s="76" t="s">
        <v>122</v>
      </c>
      <c r="B78" s="37"/>
      <c r="C78" s="65"/>
      <c r="D78" s="65">
        <v>250</v>
      </c>
      <c r="E78" s="65"/>
      <c r="F78" s="65">
        <v>250</v>
      </c>
      <c r="G78" s="65"/>
      <c r="H78" s="65"/>
      <c r="I78" s="37"/>
      <c r="J78" s="65"/>
      <c r="K78" s="65">
        <v>250</v>
      </c>
      <c r="L78" s="65"/>
      <c r="M78" s="65">
        <v>250</v>
      </c>
      <c r="N78" s="65"/>
      <c r="O78" s="65"/>
      <c r="P78" s="18">
        <f>SUM(C78:O78)</f>
        <v>1000</v>
      </c>
      <c r="Q78" s="58"/>
      <c r="R78" s="58"/>
      <c r="S78" s="58"/>
      <c r="T78" s="58"/>
      <c r="U78" s="58"/>
      <c r="V78" s="58"/>
      <c r="W78" s="58"/>
      <c r="X78" s="58"/>
      <c r="Y78" s="58"/>
      <c r="Z78" s="58"/>
    </row>
    <row r="79" spans="1:26" ht="14.25" customHeight="1" x14ac:dyDescent="0.2">
      <c r="A79" s="67"/>
      <c r="B79" s="37"/>
      <c r="C79" s="62"/>
      <c r="D79" s="62"/>
      <c r="E79" s="62"/>
      <c r="F79" s="62"/>
      <c r="G79" s="62"/>
      <c r="H79" s="62"/>
      <c r="I79" s="37"/>
      <c r="J79" s="62"/>
      <c r="K79" s="62"/>
      <c r="L79" s="62"/>
      <c r="M79" s="62"/>
      <c r="N79" s="62"/>
      <c r="O79" s="62"/>
      <c r="P79" s="62"/>
      <c r="Q79" s="58"/>
      <c r="R79" s="58"/>
      <c r="S79" s="58"/>
      <c r="T79" s="58"/>
      <c r="U79" s="58"/>
      <c r="V79" s="58"/>
      <c r="W79" s="58"/>
      <c r="X79" s="58"/>
      <c r="Y79" s="58"/>
      <c r="Z79" s="58"/>
    </row>
    <row r="80" spans="1:26" ht="14.25" customHeight="1" x14ac:dyDescent="0.2">
      <c r="A80" s="67" t="s">
        <v>33</v>
      </c>
      <c r="B80" s="37"/>
      <c r="C80" s="62"/>
      <c r="D80" s="62"/>
      <c r="E80" s="62"/>
      <c r="F80" s="62"/>
      <c r="G80" s="62"/>
      <c r="H80" s="62"/>
      <c r="I80" s="37"/>
      <c r="J80" s="62"/>
      <c r="K80" s="62"/>
      <c r="L80" s="62"/>
      <c r="M80" s="62"/>
      <c r="N80" s="62"/>
      <c r="O80" s="62"/>
      <c r="P80" s="62"/>
      <c r="Q80" s="58"/>
      <c r="R80" s="58"/>
      <c r="S80" s="58"/>
      <c r="T80" s="58"/>
      <c r="U80" s="58"/>
      <c r="V80" s="58"/>
      <c r="W80" s="58"/>
      <c r="X80" s="58"/>
      <c r="Y80" s="58"/>
      <c r="Z80" s="58"/>
    </row>
    <row r="81" spans="1:26" ht="14.25" customHeight="1" x14ac:dyDescent="0.2">
      <c r="A81" s="77" t="s">
        <v>123</v>
      </c>
      <c r="B81" s="37"/>
      <c r="C81" s="65"/>
      <c r="D81" s="65">
        <v>10000</v>
      </c>
      <c r="E81" s="65">
        <v>10000</v>
      </c>
      <c r="F81" s="65">
        <v>10000</v>
      </c>
      <c r="G81" s="65">
        <v>10000</v>
      </c>
      <c r="H81" s="65">
        <v>10000</v>
      </c>
      <c r="I81" s="37"/>
      <c r="J81" s="65">
        <v>10000</v>
      </c>
      <c r="K81" s="65">
        <v>10000</v>
      </c>
      <c r="L81" s="65">
        <v>10000</v>
      </c>
      <c r="M81" s="65">
        <v>10000</v>
      </c>
      <c r="N81" s="65"/>
      <c r="O81" s="65"/>
      <c r="P81" s="18">
        <f t="shared" ref="P81:P85" si="33">SUM(C81:O81)</f>
        <v>90000</v>
      </c>
      <c r="Q81" s="58"/>
      <c r="R81" s="58"/>
      <c r="S81" s="58"/>
      <c r="T81" s="58"/>
      <c r="U81" s="58"/>
      <c r="V81" s="58"/>
      <c r="W81" s="58"/>
      <c r="X81" s="58"/>
      <c r="Y81" s="58"/>
      <c r="Z81" s="58"/>
    </row>
    <row r="82" spans="1:26" ht="14.25" customHeight="1" x14ac:dyDescent="0.2">
      <c r="A82" s="77" t="s">
        <v>124</v>
      </c>
      <c r="B82" s="37"/>
      <c r="C82" s="65"/>
      <c r="D82" s="65">
        <v>500</v>
      </c>
      <c r="E82" s="65"/>
      <c r="F82" s="65"/>
      <c r="G82" s="65"/>
      <c r="H82" s="65"/>
      <c r="I82" s="37"/>
      <c r="J82" s="65">
        <v>500</v>
      </c>
      <c r="K82" s="65"/>
      <c r="L82" s="65"/>
      <c r="M82" s="65"/>
      <c r="N82" s="65"/>
      <c r="O82" s="65"/>
      <c r="P82" s="18">
        <f t="shared" si="33"/>
        <v>1000</v>
      </c>
      <c r="Q82" s="58"/>
      <c r="R82" s="58"/>
      <c r="S82" s="58"/>
      <c r="T82" s="58"/>
      <c r="U82" s="58"/>
      <c r="V82" s="58"/>
      <c r="W82" s="58"/>
      <c r="X82" s="58"/>
      <c r="Y82" s="58"/>
      <c r="Z82" s="58"/>
    </row>
    <row r="83" spans="1:26" ht="14.25" customHeight="1" x14ac:dyDescent="0.2">
      <c r="A83" s="77" t="s">
        <v>125</v>
      </c>
      <c r="B83" s="37"/>
      <c r="C83" s="65"/>
      <c r="D83" s="65">
        <v>500</v>
      </c>
      <c r="E83" s="65"/>
      <c r="F83" s="65"/>
      <c r="G83" s="65"/>
      <c r="H83" s="65"/>
      <c r="I83" s="37"/>
      <c r="J83" s="65">
        <v>500</v>
      </c>
      <c r="K83" s="65"/>
      <c r="L83" s="65"/>
      <c r="M83" s="65"/>
      <c r="N83" s="65"/>
      <c r="O83" s="65"/>
      <c r="P83" s="18">
        <f t="shared" si="33"/>
        <v>1000</v>
      </c>
      <c r="Q83" s="58"/>
      <c r="R83" s="58"/>
      <c r="S83" s="58"/>
      <c r="T83" s="58"/>
      <c r="U83" s="58"/>
      <c r="V83" s="58"/>
      <c r="W83" s="58"/>
      <c r="X83" s="58"/>
      <c r="Y83" s="58"/>
      <c r="Z83" s="58"/>
    </row>
    <row r="84" spans="1:26" ht="14.25" customHeight="1" x14ac:dyDescent="0.2">
      <c r="A84" s="77"/>
      <c r="B84" s="37"/>
      <c r="C84" s="65"/>
      <c r="D84" s="65"/>
      <c r="E84" s="65"/>
      <c r="F84" s="65"/>
      <c r="G84" s="65"/>
      <c r="H84" s="65"/>
      <c r="I84" s="37"/>
      <c r="J84" s="65"/>
      <c r="K84" s="65"/>
      <c r="L84" s="65"/>
      <c r="M84" s="65"/>
      <c r="N84" s="65"/>
      <c r="O84" s="65"/>
      <c r="P84" s="18">
        <f t="shared" si="33"/>
        <v>0</v>
      </c>
      <c r="Q84" s="58"/>
      <c r="R84" s="58"/>
      <c r="S84" s="58"/>
      <c r="T84" s="58"/>
      <c r="U84" s="58"/>
      <c r="V84" s="58"/>
      <c r="W84" s="58"/>
      <c r="X84" s="58"/>
      <c r="Y84" s="58"/>
      <c r="Z84" s="58"/>
    </row>
    <row r="85" spans="1:26" ht="14.25" customHeight="1" x14ac:dyDescent="0.2">
      <c r="A85" s="77"/>
      <c r="B85" s="37"/>
      <c r="C85" s="65"/>
      <c r="D85" s="65"/>
      <c r="E85" s="65"/>
      <c r="F85" s="65"/>
      <c r="G85" s="65"/>
      <c r="H85" s="65"/>
      <c r="I85" s="37"/>
      <c r="J85" s="65"/>
      <c r="K85" s="65"/>
      <c r="L85" s="65"/>
      <c r="M85" s="65"/>
      <c r="N85" s="65"/>
      <c r="O85" s="65"/>
      <c r="P85" s="18">
        <f t="shared" si="33"/>
        <v>0</v>
      </c>
      <c r="Q85" s="58"/>
      <c r="R85" s="58"/>
      <c r="S85" s="58"/>
      <c r="T85" s="58"/>
      <c r="U85" s="58"/>
      <c r="V85" s="58"/>
      <c r="W85" s="58"/>
      <c r="X85" s="58"/>
      <c r="Y85" s="58"/>
      <c r="Z85" s="58"/>
    </row>
    <row r="86" spans="1:26" ht="14.25" customHeight="1" x14ac:dyDescent="0.2">
      <c r="A86" s="67"/>
      <c r="B86" s="37"/>
      <c r="C86" s="62"/>
      <c r="D86" s="62"/>
      <c r="E86" s="62"/>
      <c r="F86" s="62"/>
      <c r="G86" s="62"/>
      <c r="H86" s="62"/>
      <c r="I86" s="37"/>
      <c r="J86" s="62"/>
      <c r="K86" s="62"/>
      <c r="L86" s="62"/>
      <c r="M86" s="62"/>
      <c r="N86" s="62"/>
      <c r="O86" s="62"/>
      <c r="P86" s="62"/>
      <c r="Q86" s="58"/>
      <c r="R86" s="58"/>
      <c r="S86" s="58"/>
      <c r="T86" s="58"/>
      <c r="U86" s="58"/>
      <c r="V86" s="58"/>
      <c r="W86" s="58"/>
      <c r="X86" s="58"/>
      <c r="Y86" s="58"/>
      <c r="Z86" s="58"/>
    </row>
    <row r="87" spans="1:26" ht="14.25" customHeight="1" x14ac:dyDescent="0.2">
      <c r="A87" s="67" t="s">
        <v>21</v>
      </c>
      <c r="B87" s="37"/>
      <c r="C87" s="62"/>
      <c r="D87" s="62"/>
      <c r="E87" s="62"/>
      <c r="F87" s="62"/>
      <c r="G87" s="62"/>
      <c r="H87" s="62"/>
      <c r="I87" s="37"/>
      <c r="J87" s="62"/>
      <c r="K87" s="62"/>
      <c r="L87" s="62"/>
      <c r="M87" s="62"/>
      <c r="N87" s="62"/>
      <c r="O87" s="62"/>
      <c r="P87" s="62"/>
      <c r="Q87" s="58"/>
      <c r="R87" s="58"/>
      <c r="S87" s="58"/>
      <c r="T87" s="58"/>
      <c r="U87" s="58"/>
      <c r="V87" s="58"/>
      <c r="W87" s="58"/>
      <c r="X87" s="58"/>
      <c r="Y87" s="58"/>
      <c r="Z87" s="58"/>
    </row>
    <row r="88" spans="1:26" ht="14.25" customHeight="1" x14ac:dyDescent="0.2">
      <c r="A88" s="78"/>
      <c r="B88" s="37"/>
      <c r="C88" s="65"/>
      <c r="D88" s="65"/>
      <c r="E88" s="65"/>
      <c r="F88" s="65"/>
      <c r="G88" s="65"/>
      <c r="H88" s="65"/>
      <c r="I88" s="37"/>
      <c r="J88" s="65"/>
      <c r="K88" s="65"/>
      <c r="L88" s="65"/>
      <c r="M88" s="65"/>
      <c r="N88" s="65"/>
      <c r="O88" s="65"/>
      <c r="P88" s="18">
        <f>SUM(C88:O88)</f>
        <v>0</v>
      </c>
      <c r="Q88" s="58"/>
      <c r="R88" s="58"/>
      <c r="S88" s="58"/>
      <c r="T88" s="58"/>
      <c r="U88" s="58"/>
      <c r="V88" s="58"/>
      <c r="W88" s="58"/>
      <c r="X88" s="58"/>
      <c r="Y88" s="58"/>
      <c r="Z88" s="58"/>
    </row>
    <row r="89" spans="1:26" ht="14.25" customHeight="1" x14ac:dyDescent="0.2">
      <c r="A89" s="67"/>
      <c r="B89" s="37"/>
      <c r="C89" s="62"/>
      <c r="D89" s="62"/>
      <c r="E89" s="62"/>
      <c r="F89" s="62"/>
      <c r="G89" s="62"/>
      <c r="H89" s="62"/>
      <c r="I89" s="37"/>
      <c r="J89" s="62"/>
      <c r="K89" s="62"/>
      <c r="L89" s="62"/>
      <c r="M89" s="62"/>
      <c r="N89" s="62"/>
      <c r="O89" s="62"/>
      <c r="P89" s="62"/>
      <c r="Q89" s="58"/>
      <c r="R89" s="58"/>
      <c r="S89" s="58"/>
      <c r="T89" s="58"/>
      <c r="U89" s="58"/>
      <c r="V89" s="58"/>
      <c r="W89" s="58"/>
      <c r="X89" s="58"/>
      <c r="Y89" s="58"/>
      <c r="Z89" s="58"/>
    </row>
    <row r="90" spans="1:26" ht="14.25" customHeight="1" x14ac:dyDescent="0.2">
      <c r="A90" s="79" t="s">
        <v>17</v>
      </c>
      <c r="B90" s="37"/>
      <c r="C90" s="80">
        <f t="shared" ref="C90:H90" si="34">SUM(C21:C89)</f>
        <v>0</v>
      </c>
      <c r="D90" s="80">
        <f t="shared" si="34"/>
        <v>16175</v>
      </c>
      <c r="E90" s="80">
        <f t="shared" si="34"/>
        <v>21010</v>
      </c>
      <c r="F90" s="80">
        <f t="shared" si="34"/>
        <v>26990</v>
      </c>
      <c r="G90" s="80">
        <f t="shared" si="34"/>
        <v>12240</v>
      </c>
      <c r="H90" s="80">
        <f t="shared" si="34"/>
        <v>10000</v>
      </c>
      <c r="I90" s="37"/>
      <c r="J90" s="80">
        <f t="shared" ref="J90:O90" si="35">SUM(J21:J89)</f>
        <v>11250</v>
      </c>
      <c r="K90" s="80">
        <f t="shared" si="35"/>
        <v>29637.5</v>
      </c>
      <c r="L90" s="80">
        <f t="shared" si="35"/>
        <v>17240</v>
      </c>
      <c r="M90" s="80">
        <f t="shared" si="35"/>
        <v>14500</v>
      </c>
      <c r="N90" s="80">
        <f t="shared" si="35"/>
        <v>13420</v>
      </c>
      <c r="O90" s="80">
        <f t="shared" si="35"/>
        <v>2100</v>
      </c>
      <c r="P90" s="18">
        <f>SUM(C90:O90)</f>
        <v>174562.5</v>
      </c>
      <c r="Q90" s="58"/>
      <c r="R90" s="58"/>
      <c r="S90" s="58"/>
      <c r="T90" s="58"/>
      <c r="U90" s="58"/>
      <c r="V90" s="58"/>
      <c r="W90" s="58"/>
      <c r="X90" s="58"/>
      <c r="Y90" s="58"/>
      <c r="Z90" s="58"/>
    </row>
    <row r="91" spans="1:26" ht="14.25" customHeight="1" x14ac:dyDescent="0.2">
      <c r="A91" s="81"/>
      <c r="B91" s="82"/>
      <c r="C91" s="83"/>
      <c r="D91" s="83"/>
      <c r="E91" s="83"/>
      <c r="F91" s="83"/>
      <c r="G91" s="83"/>
      <c r="H91" s="83"/>
      <c r="I91" s="83"/>
      <c r="J91" s="83"/>
      <c r="K91" s="83"/>
      <c r="L91" s="83"/>
      <c r="M91" s="83"/>
      <c r="N91" s="83"/>
      <c r="O91" s="83"/>
      <c r="P91" s="83"/>
      <c r="Q91" s="58"/>
      <c r="R91" s="58"/>
      <c r="S91" s="58"/>
      <c r="T91" s="58"/>
      <c r="U91" s="58"/>
      <c r="V91" s="58"/>
      <c r="W91" s="58"/>
      <c r="X91" s="58"/>
      <c r="Y91" s="58"/>
      <c r="Z91" s="58"/>
    </row>
    <row r="92" spans="1:26" ht="14.25" customHeight="1" x14ac:dyDescent="0.2">
      <c r="A92" s="5" t="s">
        <v>36</v>
      </c>
      <c r="B92" s="16"/>
      <c r="C92" s="16"/>
      <c r="D92" s="16"/>
      <c r="E92" s="16"/>
      <c r="F92" s="16"/>
      <c r="G92" s="16"/>
      <c r="H92" s="16"/>
      <c r="I92" s="16"/>
      <c r="J92" s="16"/>
      <c r="K92" s="16"/>
      <c r="L92" s="16"/>
      <c r="M92" s="16"/>
      <c r="N92" s="16"/>
      <c r="O92" s="16"/>
      <c r="P92" s="16"/>
      <c r="Q92" s="2"/>
      <c r="R92" s="2"/>
      <c r="S92" s="2"/>
      <c r="T92" s="2"/>
      <c r="U92" s="2"/>
      <c r="V92" s="2"/>
      <c r="W92" s="2"/>
      <c r="X92" s="2"/>
      <c r="Y92" s="2"/>
      <c r="Z92" s="2"/>
    </row>
    <row r="93" spans="1:26" ht="14.25" customHeight="1" x14ac:dyDescent="0.2">
      <c r="A93" s="16" t="s">
        <v>126</v>
      </c>
      <c r="B93" s="16"/>
      <c r="C93" s="16"/>
      <c r="D93" s="16"/>
      <c r="E93" s="16"/>
      <c r="F93" s="16"/>
      <c r="G93" s="16"/>
      <c r="H93" s="16"/>
      <c r="I93" s="16"/>
      <c r="J93" s="16"/>
      <c r="K93" s="16"/>
      <c r="L93" s="16"/>
      <c r="M93" s="16"/>
      <c r="N93" s="16"/>
      <c r="O93" s="16"/>
      <c r="P93" s="16"/>
      <c r="Q93" s="2"/>
      <c r="R93" s="2"/>
      <c r="S93" s="2"/>
      <c r="T93" s="2"/>
      <c r="U93" s="2"/>
      <c r="V93" s="2"/>
      <c r="W93" s="2"/>
      <c r="X93" s="2"/>
      <c r="Y93" s="2"/>
      <c r="Z93" s="2"/>
    </row>
    <row r="94" spans="1:26" ht="14.25" customHeight="1" x14ac:dyDescent="0.2">
      <c r="A94" s="16" t="s">
        <v>260</v>
      </c>
      <c r="B94" s="16"/>
      <c r="C94" s="16"/>
      <c r="D94" s="16"/>
      <c r="E94" s="16"/>
      <c r="F94" s="16"/>
      <c r="G94" s="16"/>
      <c r="H94" s="16"/>
      <c r="I94" s="16"/>
      <c r="J94" s="16"/>
      <c r="K94" s="16"/>
      <c r="L94" s="16"/>
      <c r="M94" s="16"/>
      <c r="N94" s="16"/>
      <c r="O94" s="16"/>
      <c r="P94" s="16"/>
      <c r="Q94" s="2"/>
      <c r="R94" s="2"/>
      <c r="S94" s="2"/>
      <c r="T94" s="2"/>
      <c r="U94" s="2"/>
      <c r="V94" s="2"/>
      <c r="W94" s="2"/>
      <c r="X94" s="2"/>
      <c r="Y94" s="2"/>
      <c r="Z94" s="2"/>
    </row>
    <row r="95" spans="1:26" ht="14.25" customHeight="1" x14ac:dyDescent="0.2">
      <c r="A95" s="16" t="s">
        <v>127</v>
      </c>
      <c r="B95" s="16"/>
      <c r="C95" s="16"/>
      <c r="D95" s="16"/>
      <c r="E95" s="16"/>
      <c r="F95" s="16"/>
      <c r="G95" s="16"/>
      <c r="H95" s="16"/>
      <c r="I95" s="16"/>
      <c r="J95" s="16"/>
      <c r="K95" s="16"/>
      <c r="L95" s="16"/>
      <c r="M95" s="16"/>
      <c r="N95" s="16"/>
      <c r="O95" s="16"/>
      <c r="P95" s="16"/>
      <c r="Q95" s="2"/>
      <c r="R95" s="2"/>
      <c r="S95" s="2"/>
      <c r="T95" s="2"/>
      <c r="U95" s="2"/>
      <c r="V95" s="2"/>
      <c r="W95" s="2"/>
      <c r="X95" s="2"/>
      <c r="Y95" s="2"/>
      <c r="Z95" s="2"/>
    </row>
    <row r="96" spans="1:26" ht="14.2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row>
    <row r="263" spans="1:26" ht="14.25" customHeight="1" x14ac:dyDescent="0.2">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row>
    <row r="264" spans="1:26" ht="14.25" customHeight="1" x14ac:dyDescent="0.2">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row>
    <row r="265" spans="1:26" ht="14.25" customHeight="1" x14ac:dyDescent="0.2">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row>
    <row r="266" spans="1:26" ht="14.25" customHeight="1" x14ac:dyDescent="0.2">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row>
    <row r="267" spans="1:26" ht="14.25" customHeight="1" x14ac:dyDescent="0.2">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row>
    <row r="268" spans="1:26" ht="14.25" customHeight="1" x14ac:dyDescent="0.2">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row>
    <row r="269" spans="1:26" ht="14.25" customHeight="1" x14ac:dyDescent="0.2">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row>
    <row r="270" spans="1:26" ht="14.25" customHeight="1" x14ac:dyDescent="0.2">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row>
    <row r="271" spans="1:26" ht="14.25" customHeight="1" x14ac:dyDescent="0.2">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row>
    <row r="272" spans="1:26" ht="14.25" customHeight="1" x14ac:dyDescent="0.2">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row>
    <row r="273" spans="1:26" ht="14.25" customHeight="1" x14ac:dyDescent="0.2">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row>
    <row r="274" spans="1:26" ht="14.25" customHeight="1" x14ac:dyDescent="0.2">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row>
    <row r="275" spans="1:26" ht="14.25" customHeight="1" x14ac:dyDescent="0.2">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spans="1:26" ht="14.25" customHeight="1" x14ac:dyDescent="0.2">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spans="1:26" ht="14.25" customHeight="1" x14ac:dyDescent="0.2">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spans="1:26" ht="14.25" customHeight="1" x14ac:dyDescent="0.2">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spans="1:26" ht="14.25" customHeight="1" x14ac:dyDescent="0.2">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spans="1:26" ht="14.25" customHeight="1" x14ac:dyDescent="0.2">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spans="1:26" ht="14.25" customHeight="1" x14ac:dyDescent="0.2">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spans="1:26" ht="14.25" customHeight="1" x14ac:dyDescent="0.2">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spans="1:26" ht="14.25" customHeight="1" x14ac:dyDescent="0.2">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spans="1:26" ht="14.25" customHeight="1" x14ac:dyDescent="0.2">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spans="1:26" ht="14.25" customHeight="1" x14ac:dyDescent="0.2">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spans="1:26" ht="14.25" customHeight="1" x14ac:dyDescent="0.2">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spans="1:26" ht="14.25" customHeight="1" x14ac:dyDescent="0.2">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spans="1:26" ht="14.25" customHeight="1" x14ac:dyDescent="0.2">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spans="1:26" ht="14.25" customHeight="1" x14ac:dyDescent="0.2">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spans="1:26" ht="14.25" customHeight="1" x14ac:dyDescent="0.2">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spans="1:26" ht="14.25" customHeight="1" x14ac:dyDescent="0.2">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spans="1:26" ht="14.25" customHeight="1" x14ac:dyDescent="0.2">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spans="1:26" ht="14.25" customHeight="1" x14ac:dyDescent="0.2">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spans="1:26" ht="14.25" customHeight="1" x14ac:dyDescent="0.2">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spans="1:26" ht="14.25" customHeight="1" x14ac:dyDescent="0.2">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spans="1:26" ht="14.25" customHeight="1" x14ac:dyDescent="0.2">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spans="1:26" ht="14.25" customHeight="1" x14ac:dyDescent="0.2">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spans="1:26" ht="14.25" customHeight="1" x14ac:dyDescent="0.2">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spans="1:26" ht="14.25" customHeight="1" x14ac:dyDescent="0.2">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spans="1:26" ht="14.25" customHeight="1" x14ac:dyDescent="0.2">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spans="1:26" ht="14.25" customHeight="1" x14ac:dyDescent="0.2">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spans="1:26" ht="14.25" customHeight="1" x14ac:dyDescent="0.2">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spans="1:26" ht="14.25" customHeight="1" x14ac:dyDescent="0.2">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spans="1:26" ht="14.25" customHeight="1" x14ac:dyDescent="0.2">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spans="1:26" ht="14.25" customHeight="1" x14ac:dyDescent="0.2">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spans="1:26" ht="14.25" customHeight="1" x14ac:dyDescent="0.2">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spans="1:26" ht="14.25" customHeight="1" x14ac:dyDescent="0.2">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spans="1:26" ht="14.25" customHeight="1" x14ac:dyDescent="0.2">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spans="1:26" ht="14.25" customHeight="1" x14ac:dyDescent="0.2">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spans="1:26" ht="14.25" customHeight="1" x14ac:dyDescent="0.2">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spans="1:26" ht="14.25" customHeight="1" x14ac:dyDescent="0.2">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spans="1:26" ht="14.25" customHeight="1" x14ac:dyDescent="0.2">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spans="1:26" ht="14.25" customHeight="1" x14ac:dyDescent="0.2">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spans="1:26" ht="14.25" customHeight="1" x14ac:dyDescent="0.2">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spans="1:26" ht="14.25" customHeight="1" x14ac:dyDescent="0.2">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spans="1:26" ht="14.25" customHeight="1" x14ac:dyDescent="0.2">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spans="1:26" ht="14.25" customHeight="1" x14ac:dyDescent="0.2">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spans="1:26" ht="14.25" customHeight="1" x14ac:dyDescent="0.2">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spans="1:26" ht="14.25" customHeight="1" x14ac:dyDescent="0.2">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spans="1:26" ht="14.25" customHeight="1" x14ac:dyDescent="0.2">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spans="1:26" ht="14.25" customHeight="1" x14ac:dyDescent="0.2">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spans="1:26" ht="14.25" customHeight="1" x14ac:dyDescent="0.2">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spans="1:26" ht="14.25" customHeight="1" x14ac:dyDescent="0.2">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spans="1:26" ht="14.25" customHeight="1" x14ac:dyDescent="0.2">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spans="1:26" ht="14.25" customHeight="1" x14ac:dyDescent="0.2">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spans="1:26" ht="14.25" customHeight="1" x14ac:dyDescent="0.2">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spans="1:26" ht="14.25" customHeight="1" x14ac:dyDescent="0.2">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spans="1:26" ht="14.25" customHeight="1" x14ac:dyDescent="0.2">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spans="1:26" ht="14.25" customHeight="1" x14ac:dyDescent="0.2">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spans="1:26" ht="14.25" customHeight="1" x14ac:dyDescent="0.2">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spans="1:26" ht="14.25" customHeight="1" x14ac:dyDescent="0.2">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spans="1:26" ht="14.25" customHeight="1" x14ac:dyDescent="0.2">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spans="1:26" ht="14.25" customHeight="1" x14ac:dyDescent="0.2">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spans="1:26" ht="14.25" customHeight="1" x14ac:dyDescent="0.2">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spans="1:26" ht="14.25" customHeight="1" x14ac:dyDescent="0.2">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spans="1:26" ht="14.25" customHeight="1" x14ac:dyDescent="0.2">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spans="1:26" ht="14.25" customHeight="1" x14ac:dyDescent="0.2">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spans="1:26" ht="14.25" customHeight="1" x14ac:dyDescent="0.2">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spans="1:26" ht="14.25" customHeight="1" x14ac:dyDescent="0.2">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spans="1:26" ht="14.25" customHeight="1" x14ac:dyDescent="0.2">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spans="1:26" ht="14.25" customHeight="1" x14ac:dyDescent="0.2">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spans="1:26" ht="14.25" customHeight="1" x14ac:dyDescent="0.2">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spans="1:26" ht="14.25" customHeight="1" x14ac:dyDescent="0.2">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spans="1:26" ht="14.25" customHeight="1" x14ac:dyDescent="0.2">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spans="1:26" ht="14.25" customHeight="1" x14ac:dyDescent="0.2">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spans="1:26" ht="14.25" customHeight="1" x14ac:dyDescent="0.2">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spans="1:26" ht="14.25" customHeight="1" x14ac:dyDescent="0.2">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spans="1:26" ht="14.25" customHeight="1" x14ac:dyDescent="0.2">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spans="1:26" ht="14.25" customHeight="1" x14ac:dyDescent="0.2">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spans="1:26" ht="14.25" customHeight="1" x14ac:dyDescent="0.2">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spans="1:26" ht="14.25" customHeight="1" x14ac:dyDescent="0.2">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spans="1:26" ht="14.25" customHeight="1" x14ac:dyDescent="0.2">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spans="1:26" ht="14.25" customHeight="1" x14ac:dyDescent="0.2">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spans="1:26" ht="14.25" customHeight="1" x14ac:dyDescent="0.2">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spans="1:26" ht="14.25" customHeight="1" x14ac:dyDescent="0.2">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spans="1:26" ht="14.25" customHeight="1" x14ac:dyDescent="0.2">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spans="1:26" ht="14.25" customHeight="1" x14ac:dyDescent="0.2">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spans="1:26" ht="14.25" customHeight="1" x14ac:dyDescent="0.2">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spans="1:26" ht="14.25" customHeight="1" x14ac:dyDescent="0.2">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spans="1:26" ht="14.25" customHeight="1" x14ac:dyDescent="0.2">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spans="1:26" ht="14.25" customHeight="1" x14ac:dyDescent="0.2">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spans="1:26" ht="14.25" customHeight="1" x14ac:dyDescent="0.2">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spans="1:26" ht="14.25" customHeight="1" x14ac:dyDescent="0.2">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spans="1:26" ht="14.25" customHeight="1" x14ac:dyDescent="0.2">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spans="1:26" ht="14.25" customHeight="1" x14ac:dyDescent="0.2">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spans="1:26" ht="14.25" customHeight="1" x14ac:dyDescent="0.2">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spans="1:26" ht="14.25" customHeight="1" x14ac:dyDescent="0.2">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spans="1:26" ht="14.25" customHeight="1" x14ac:dyDescent="0.2">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spans="1:26" ht="14.25" customHeight="1" x14ac:dyDescent="0.2">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spans="1:26" ht="14.25" customHeight="1" x14ac:dyDescent="0.2">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spans="1:26" ht="14.25" customHeight="1" x14ac:dyDescent="0.2">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spans="1:26" ht="14.25" customHeight="1" x14ac:dyDescent="0.2">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spans="1:26" ht="14.25" customHeight="1" x14ac:dyDescent="0.2">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spans="1:26" ht="14.25" customHeight="1" x14ac:dyDescent="0.2">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spans="1:26" ht="14.25" customHeight="1" x14ac:dyDescent="0.2">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spans="1:26" ht="14.25" customHeight="1" x14ac:dyDescent="0.2">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spans="1:26" ht="14.25" customHeight="1" x14ac:dyDescent="0.2">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spans="1:26" ht="14.25" customHeight="1" x14ac:dyDescent="0.2">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spans="1:26" ht="14.25" customHeight="1" x14ac:dyDescent="0.2">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spans="1:26" ht="14.25" customHeight="1" x14ac:dyDescent="0.2">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spans="1:26" ht="14.25" customHeight="1" x14ac:dyDescent="0.2">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spans="1:26" ht="14.25" customHeight="1" x14ac:dyDescent="0.2">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spans="1:26" ht="14.25" customHeight="1" x14ac:dyDescent="0.2">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spans="1:26" ht="14.25" customHeight="1" x14ac:dyDescent="0.2">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spans="1:26" ht="14.25" customHeight="1" x14ac:dyDescent="0.2">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spans="1:26" ht="14.25" customHeight="1" x14ac:dyDescent="0.2">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spans="1:26" ht="14.25" customHeight="1" x14ac:dyDescent="0.2">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spans="1:26" ht="14.25" customHeight="1" x14ac:dyDescent="0.2">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spans="1:26" ht="14.25" customHeight="1" x14ac:dyDescent="0.2">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spans="1:26" ht="14.25" customHeight="1" x14ac:dyDescent="0.2">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spans="1:26" ht="14.25" customHeight="1" x14ac:dyDescent="0.2">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spans="1:26" ht="14.25" customHeight="1" x14ac:dyDescent="0.2">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spans="1:26" ht="14.25" customHeight="1" x14ac:dyDescent="0.2">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spans="1:26" ht="14.25" customHeight="1" x14ac:dyDescent="0.2">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spans="1:26" ht="14.25" customHeight="1" x14ac:dyDescent="0.2">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spans="1:26" ht="14.25" customHeight="1" x14ac:dyDescent="0.2">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spans="1:26" ht="14.25" customHeight="1" x14ac:dyDescent="0.2">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spans="1:26" ht="14.25" customHeight="1" x14ac:dyDescent="0.2">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spans="1:26" ht="14.25" customHeight="1" x14ac:dyDescent="0.2">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spans="1:26" ht="14.25" customHeight="1" x14ac:dyDescent="0.2">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spans="1:26" ht="14.25" customHeight="1" x14ac:dyDescent="0.2">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spans="1:26" ht="14.25" customHeight="1" x14ac:dyDescent="0.2">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spans="1:26" ht="14.25" customHeight="1" x14ac:dyDescent="0.2">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spans="1:26" ht="14.25" customHeight="1" x14ac:dyDescent="0.2">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spans="1:26" ht="14.25" customHeight="1" x14ac:dyDescent="0.2">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spans="1:26" ht="14.25" customHeight="1" x14ac:dyDescent="0.2">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spans="1:26" ht="14.25" customHeight="1" x14ac:dyDescent="0.2">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spans="1:26" ht="14.25" customHeight="1" x14ac:dyDescent="0.2">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spans="1:26" ht="14.25" customHeight="1" x14ac:dyDescent="0.2">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spans="1:26" ht="14.25" customHeight="1" x14ac:dyDescent="0.2">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spans="1:26" ht="14.25" customHeight="1" x14ac:dyDescent="0.2">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spans="1:26" ht="14.25" customHeight="1" x14ac:dyDescent="0.2">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spans="1:26" ht="14.25" customHeight="1" x14ac:dyDescent="0.2">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spans="1:26" ht="14.25" customHeight="1" x14ac:dyDescent="0.2">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spans="1:26" ht="14.25" customHeight="1" x14ac:dyDescent="0.2">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spans="1:26" ht="14.25" customHeight="1" x14ac:dyDescent="0.2">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spans="1:26" ht="14.25" customHeight="1" x14ac:dyDescent="0.2">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spans="1:26" ht="14.25" customHeight="1" x14ac:dyDescent="0.2">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spans="1:26" ht="14.25" customHeight="1" x14ac:dyDescent="0.2">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spans="1:26" ht="14.25" customHeight="1" x14ac:dyDescent="0.2">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spans="1:26" ht="14.25" customHeight="1" x14ac:dyDescent="0.2">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spans="1:26" ht="14.25" customHeight="1" x14ac:dyDescent="0.2">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spans="1:26" ht="14.25" customHeight="1" x14ac:dyDescent="0.2">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spans="1:26" ht="14.25" customHeight="1" x14ac:dyDescent="0.2">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spans="1:26" ht="14.25" customHeight="1" x14ac:dyDescent="0.2">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spans="1:26" ht="14.25" customHeight="1" x14ac:dyDescent="0.2">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spans="1:26" ht="14.25" customHeight="1" x14ac:dyDescent="0.2">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spans="1:26" ht="14.25" customHeight="1" x14ac:dyDescent="0.2">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spans="1:26" ht="14.25" customHeight="1" x14ac:dyDescent="0.2">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spans="1:26" ht="14.25" customHeight="1" x14ac:dyDescent="0.2">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spans="1:26" ht="14.25" customHeight="1" x14ac:dyDescent="0.2">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spans="1:26" ht="14.25" customHeight="1" x14ac:dyDescent="0.2">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spans="1:26" ht="14.25" customHeight="1" x14ac:dyDescent="0.2">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spans="1:26" ht="14.25" customHeight="1" x14ac:dyDescent="0.2">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spans="1:26" ht="14.25" customHeight="1" x14ac:dyDescent="0.2">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spans="1:26" ht="14.25" customHeight="1" x14ac:dyDescent="0.2">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spans="1:26" ht="14.25" customHeight="1" x14ac:dyDescent="0.2">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spans="1:26" ht="14.25" customHeight="1" x14ac:dyDescent="0.2">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spans="1:26" ht="14.25" customHeight="1" x14ac:dyDescent="0.2">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spans="1:26" ht="14.25" customHeight="1" x14ac:dyDescent="0.2">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spans="1:26" ht="14.25" customHeight="1" x14ac:dyDescent="0.2">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spans="1:26" ht="14.25" customHeight="1" x14ac:dyDescent="0.2">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spans="1:26" ht="14.25" customHeight="1" x14ac:dyDescent="0.2">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spans="1:26" ht="14.25" customHeight="1" x14ac:dyDescent="0.2">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spans="1:26" ht="14.25" customHeight="1" x14ac:dyDescent="0.2">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spans="1:26" ht="14.25" customHeight="1" x14ac:dyDescent="0.2">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spans="1:26" ht="14.25" customHeight="1" x14ac:dyDescent="0.2">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spans="1:26" ht="14.25" customHeight="1" x14ac:dyDescent="0.2">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spans="1:26" ht="14.25" customHeight="1" x14ac:dyDescent="0.2">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spans="1:26" ht="14.25" customHeight="1" x14ac:dyDescent="0.2">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spans="1:26" ht="14.25" customHeight="1" x14ac:dyDescent="0.2">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spans="1:26" ht="14.25" customHeight="1" x14ac:dyDescent="0.2">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spans="1:26" ht="14.25" customHeight="1" x14ac:dyDescent="0.2">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spans="1:26" ht="14.25" customHeight="1" x14ac:dyDescent="0.2">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spans="1:26" ht="14.25" customHeight="1" x14ac:dyDescent="0.2">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spans="1:26" ht="14.25" customHeight="1" x14ac:dyDescent="0.2">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spans="1:26" ht="14.25" customHeight="1" x14ac:dyDescent="0.2">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spans="1:26" ht="14.25" customHeight="1" x14ac:dyDescent="0.2">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spans="1:26" ht="14.25" customHeight="1" x14ac:dyDescent="0.2">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spans="1:26" ht="14.25" customHeight="1" x14ac:dyDescent="0.2">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spans="1:26" ht="14.25" customHeight="1" x14ac:dyDescent="0.2">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spans="1:26" ht="14.25" customHeight="1" x14ac:dyDescent="0.2">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spans="1:26" ht="14.25" customHeight="1" x14ac:dyDescent="0.2">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spans="1:26" ht="14.25" customHeight="1" x14ac:dyDescent="0.2">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spans="1:26" ht="14.25" customHeight="1" x14ac:dyDescent="0.2">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spans="1:26" ht="14.25" customHeight="1" x14ac:dyDescent="0.2">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spans="1:26" ht="14.25" customHeight="1" x14ac:dyDescent="0.2">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spans="1:26" ht="14.25" customHeight="1" x14ac:dyDescent="0.2">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spans="1:26" ht="14.25" customHeight="1" x14ac:dyDescent="0.2">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spans="1:26" ht="14.25" customHeight="1" x14ac:dyDescent="0.2">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spans="1:26" ht="14.25" customHeight="1" x14ac:dyDescent="0.2">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spans="1:26" ht="14.25" customHeight="1" x14ac:dyDescent="0.2">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spans="1:26" ht="14.25" customHeight="1" x14ac:dyDescent="0.2">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spans="1:26" ht="14.25" customHeight="1" x14ac:dyDescent="0.2">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spans="1:26" ht="14.25" customHeight="1" x14ac:dyDescent="0.2">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spans="1:26" ht="14.25" customHeight="1" x14ac:dyDescent="0.2">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spans="1:26" ht="14.25" customHeight="1" x14ac:dyDescent="0.2">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spans="1:26" ht="14.25" customHeight="1" x14ac:dyDescent="0.2">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spans="1:26" ht="14.25" customHeight="1" x14ac:dyDescent="0.2">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spans="1:26" ht="14.25" customHeight="1" x14ac:dyDescent="0.2">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spans="1:26" ht="14.25" customHeight="1" x14ac:dyDescent="0.2">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spans="1:26" ht="14.25" customHeight="1" x14ac:dyDescent="0.2">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spans="1:26" ht="14.25" customHeight="1" x14ac:dyDescent="0.2">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spans="1:26" ht="14.25" customHeight="1" x14ac:dyDescent="0.2">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spans="1:26" ht="14.25" customHeight="1" x14ac:dyDescent="0.2">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spans="1:26" ht="14.25" customHeight="1" x14ac:dyDescent="0.2">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spans="1:26" ht="14.25" customHeight="1" x14ac:dyDescent="0.2">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spans="1:26" ht="14.25" customHeight="1" x14ac:dyDescent="0.2">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spans="1:26" ht="14.25" customHeight="1" x14ac:dyDescent="0.2">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spans="1:26" ht="14.25" customHeight="1" x14ac:dyDescent="0.2">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spans="1:26" ht="14.25" customHeight="1" x14ac:dyDescent="0.2">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spans="1:26" ht="14.25" customHeight="1" x14ac:dyDescent="0.2">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spans="1:26" ht="14.25" customHeight="1" x14ac:dyDescent="0.2">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spans="1:26" ht="14.25" customHeight="1" x14ac:dyDescent="0.2">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spans="1:26" ht="14.25" customHeight="1" x14ac:dyDescent="0.2">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spans="1:26" ht="14.25" customHeight="1" x14ac:dyDescent="0.2">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spans="1:26" ht="14.25" customHeight="1" x14ac:dyDescent="0.2">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spans="1:26" ht="14.25" customHeight="1" x14ac:dyDescent="0.2">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spans="1:26" ht="14.25" customHeight="1" x14ac:dyDescent="0.2">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spans="1:26" ht="14.25" customHeight="1" x14ac:dyDescent="0.2">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spans="1:26" ht="14.25" customHeight="1" x14ac:dyDescent="0.2">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spans="1:26" ht="14.25" customHeight="1" x14ac:dyDescent="0.2">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spans="1:26" ht="14.25" customHeight="1" x14ac:dyDescent="0.2">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spans="1:26" ht="14.25" customHeight="1" x14ac:dyDescent="0.2">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spans="1:26" ht="14.25" customHeight="1" x14ac:dyDescent="0.2">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spans="1:26" ht="14.25" customHeight="1" x14ac:dyDescent="0.2">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spans="1:26" ht="14.25" customHeight="1" x14ac:dyDescent="0.2">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spans="1:26" ht="14.25" customHeight="1" x14ac:dyDescent="0.2">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spans="1:26" ht="14.25" customHeight="1" x14ac:dyDescent="0.2">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spans="1:26" ht="14.25" customHeight="1" x14ac:dyDescent="0.2">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spans="1:26" ht="14.25" customHeight="1" x14ac:dyDescent="0.2">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spans="1:26" ht="14.25" customHeight="1" x14ac:dyDescent="0.2">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spans="1:26" ht="14.25" customHeight="1" x14ac:dyDescent="0.2">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spans="1:26" ht="14.25" customHeight="1" x14ac:dyDescent="0.2">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spans="1:26" ht="14.25" customHeight="1" x14ac:dyDescent="0.2">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spans="1:26" ht="14.25" customHeight="1" x14ac:dyDescent="0.2">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spans="1:26" ht="14.25" customHeight="1" x14ac:dyDescent="0.2">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spans="1:26" ht="14.25" customHeight="1" x14ac:dyDescent="0.2">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spans="1:26" ht="14.25" customHeight="1" x14ac:dyDescent="0.2">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spans="1:26" ht="14.25" customHeight="1" x14ac:dyDescent="0.2">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spans="1:26" ht="14.25" customHeight="1" x14ac:dyDescent="0.2">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spans="1:26" ht="14.25" customHeight="1" x14ac:dyDescent="0.2">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spans="1:26" ht="14.25" customHeight="1" x14ac:dyDescent="0.2">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spans="1:26" ht="14.25" customHeight="1" x14ac:dyDescent="0.2">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spans="1:26" ht="14.25" customHeight="1" x14ac:dyDescent="0.2">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spans="1:26" ht="14.25" customHeight="1" x14ac:dyDescent="0.2">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spans="1:26" ht="14.25" customHeight="1" x14ac:dyDescent="0.2">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spans="1:26" ht="14.25" customHeight="1" x14ac:dyDescent="0.2">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spans="1:26" ht="14.25" customHeight="1" x14ac:dyDescent="0.2">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spans="1:26" ht="14.25" customHeight="1" x14ac:dyDescent="0.2">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spans="1:26" ht="14.25" customHeight="1" x14ac:dyDescent="0.2">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spans="1:26" ht="14.25" customHeight="1" x14ac:dyDescent="0.2">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spans="1:26" ht="14.25" customHeight="1" x14ac:dyDescent="0.2">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spans="1:26" ht="14.25" customHeight="1" x14ac:dyDescent="0.2">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spans="1:26" ht="14.25" customHeight="1" x14ac:dyDescent="0.2">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spans="1:26" ht="14.25" customHeight="1" x14ac:dyDescent="0.2">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spans="1:26" ht="14.25" customHeight="1" x14ac:dyDescent="0.2">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spans="1:26" ht="14.25" customHeight="1" x14ac:dyDescent="0.2">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spans="1:26" ht="14.25" customHeight="1" x14ac:dyDescent="0.2">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spans="1:26" ht="14.25" customHeight="1" x14ac:dyDescent="0.2">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spans="1:26" ht="14.25" customHeight="1" x14ac:dyDescent="0.2">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spans="1:26" ht="14.25" customHeight="1" x14ac:dyDescent="0.2">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spans="1:26" ht="14.25" customHeight="1" x14ac:dyDescent="0.2">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spans="1:26" ht="14.25" customHeight="1" x14ac:dyDescent="0.2">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spans="1:26" ht="14.25" customHeight="1" x14ac:dyDescent="0.2">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spans="1:26" ht="14.25" customHeight="1" x14ac:dyDescent="0.2">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spans="1:26" ht="14.25" customHeight="1" x14ac:dyDescent="0.2">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spans="1:26" ht="14.25" customHeight="1" x14ac:dyDescent="0.2">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spans="1:26" ht="14.25" customHeight="1" x14ac:dyDescent="0.2">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spans="1:26" ht="14.25" customHeight="1" x14ac:dyDescent="0.2">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spans="1:26" ht="14.25" customHeight="1" x14ac:dyDescent="0.2">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spans="1:26" ht="14.25" customHeight="1" x14ac:dyDescent="0.2">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spans="1:26" ht="14.25" customHeight="1" x14ac:dyDescent="0.2">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spans="1:26" ht="14.25" customHeight="1" x14ac:dyDescent="0.2">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spans="1:26" ht="14.25" customHeight="1" x14ac:dyDescent="0.2">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spans="1:26" ht="14.25" customHeight="1" x14ac:dyDescent="0.2">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spans="1:26" ht="14.25" customHeight="1" x14ac:dyDescent="0.2">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spans="1:26" ht="14.25" customHeight="1" x14ac:dyDescent="0.2">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spans="1:26" ht="14.25" customHeight="1" x14ac:dyDescent="0.2">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spans="1:26" ht="14.25" customHeight="1" x14ac:dyDescent="0.2">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spans="1:26" ht="14.25" customHeight="1" x14ac:dyDescent="0.2">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spans="1:26" ht="14.25" customHeight="1" x14ac:dyDescent="0.2">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spans="1:26" ht="14.25" customHeight="1" x14ac:dyDescent="0.2">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spans="1:26" ht="14.25" customHeight="1" x14ac:dyDescent="0.2">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spans="1:26" ht="14.25" customHeight="1" x14ac:dyDescent="0.2">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spans="1:26" ht="14.25" customHeight="1" x14ac:dyDescent="0.2">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spans="1:26" ht="14.25" customHeight="1" x14ac:dyDescent="0.2">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spans="1:26" ht="14.25" customHeight="1" x14ac:dyDescent="0.2">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spans="1:26" ht="14.25" customHeight="1" x14ac:dyDescent="0.2">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spans="1:26" ht="14.25" customHeight="1" x14ac:dyDescent="0.2">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spans="1:26" ht="14.25" customHeight="1" x14ac:dyDescent="0.2">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spans="1:26" ht="14.25" customHeight="1" x14ac:dyDescent="0.2">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spans="1:26" ht="14.25" customHeight="1" x14ac:dyDescent="0.2">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spans="1:26" ht="14.25" customHeight="1" x14ac:dyDescent="0.2">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spans="1:26" ht="14.25" customHeight="1" x14ac:dyDescent="0.2">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spans="1:26" ht="14.25" customHeight="1" x14ac:dyDescent="0.2">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spans="1:26" ht="14.25" customHeight="1" x14ac:dyDescent="0.2">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spans="1:26" ht="14.25" customHeight="1" x14ac:dyDescent="0.2">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spans="1:26" ht="14.25" customHeight="1" x14ac:dyDescent="0.2">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spans="1:26" ht="14.25" customHeight="1" x14ac:dyDescent="0.2">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spans="1:26" ht="14.25" customHeight="1" x14ac:dyDescent="0.2">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spans="1:26" ht="14.25" customHeight="1" x14ac:dyDescent="0.2">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spans="1:26" ht="14.25" customHeight="1" x14ac:dyDescent="0.2">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spans="1:26" ht="14.25" customHeight="1" x14ac:dyDescent="0.2">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spans="1:26" ht="14.25" customHeight="1" x14ac:dyDescent="0.2">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spans="1:26" ht="14.25" customHeight="1" x14ac:dyDescent="0.2">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spans="1:26" ht="14.25" customHeight="1" x14ac:dyDescent="0.2">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spans="1:26" ht="14.25" customHeight="1" x14ac:dyDescent="0.2">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spans="1:26" ht="14.25" customHeight="1" x14ac:dyDescent="0.2">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spans="1:26" ht="14.25" customHeight="1" x14ac:dyDescent="0.2">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spans="1:26" ht="14.25" customHeight="1" x14ac:dyDescent="0.2">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spans="1:26" ht="14.25" customHeight="1" x14ac:dyDescent="0.2">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spans="1:26" ht="14.25" customHeight="1" x14ac:dyDescent="0.2">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spans="1:26" ht="14.25" customHeight="1" x14ac:dyDescent="0.2">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spans="1:26" ht="14.25" customHeight="1" x14ac:dyDescent="0.2">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spans="1:26" ht="14.25" customHeight="1" x14ac:dyDescent="0.2">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spans="1:26" ht="14.25" customHeight="1" x14ac:dyDescent="0.2">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spans="1:26" ht="14.25" customHeight="1" x14ac:dyDescent="0.2">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spans="1:26" ht="14.25" customHeight="1" x14ac:dyDescent="0.2">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spans="1:26" ht="14.25" customHeight="1" x14ac:dyDescent="0.2">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spans="1:26" ht="14.25" customHeight="1" x14ac:dyDescent="0.2">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spans="1:26" ht="14.25" customHeight="1" x14ac:dyDescent="0.2">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spans="1:26" ht="14.25" customHeight="1" x14ac:dyDescent="0.2">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spans="1:26" ht="14.25" customHeight="1" x14ac:dyDescent="0.2">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spans="1:26" ht="14.25" customHeight="1" x14ac:dyDescent="0.2">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spans="1:26" ht="14.25" customHeight="1" x14ac:dyDescent="0.2">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spans="1:26" ht="14.25" customHeight="1" x14ac:dyDescent="0.2">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spans="1:26" ht="14.25" customHeight="1" x14ac:dyDescent="0.2">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spans="1:26" ht="14.25" customHeight="1" x14ac:dyDescent="0.2">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spans="1:26" ht="14.25" customHeight="1" x14ac:dyDescent="0.2">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spans="1:26" ht="14.25" customHeight="1" x14ac:dyDescent="0.2">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spans="1:26" ht="14.25" customHeight="1" x14ac:dyDescent="0.2">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spans="1:26" ht="14.25" customHeight="1" x14ac:dyDescent="0.2">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spans="1:26" ht="14.25" customHeight="1" x14ac:dyDescent="0.2">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spans="1:26" ht="14.25" customHeight="1" x14ac:dyDescent="0.2">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spans="1:26" ht="14.25" customHeight="1" x14ac:dyDescent="0.2">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spans="1:26" ht="14.25" customHeight="1" x14ac:dyDescent="0.2">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spans="1:26" ht="14.25" customHeight="1" x14ac:dyDescent="0.2">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spans="1:26" ht="14.25" customHeight="1" x14ac:dyDescent="0.2">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spans="1:26" ht="14.25" customHeight="1" x14ac:dyDescent="0.2">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spans="1:26" ht="14.25" customHeight="1" x14ac:dyDescent="0.2">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spans="1:26" ht="14.25" customHeight="1" x14ac:dyDescent="0.2">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spans="1:26" ht="14.25" customHeight="1" x14ac:dyDescent="0.2">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spans="1:26" ht="14.25" customHeight="1" x14ac:dyDescent="0.2">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spans="1:26" ht="14.25" customHeight="1" x14ac:dyDescent="0.2">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spans="1:26" ht="14.25" customHeight="1" x14ac:dyDescent="0.2">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spans="1:26" ht="14.25" customHeight="1" x14ac:dyDescent="0.2">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spans="1:26" ht="14.25" customHeight="1" x14ac:dyDescent="0.2">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spans="1:26" ht="14.25" customHeight="1" x14ac:dyDescent="0.2">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spans="1:26" ht="14.25" customHeight="1" x14ac:dyDescent="0.2">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spans="1:26" ht="14.25" customHeight="1" x14ac:dyDescent="0.2">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spans="1:26" ht="14.25" customHeight="1" x14ac:dyDescent="0.2">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spans="1:26" ht="14.25" customHeight="1" x14ac:dyDescent="0.2">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spans="1:26" ht="14.25" customHeight="1" x14ac:dyDescent="0.2">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spans="1:26" ht="14.25" customHeight="1" x14ac:dyDescent="0.2">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spans="1:26" ht="14.25" customHeight="1" x14ac:dyDescent="0.2">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spans="1:26" ht="14.25" customHeight="1" x14ac:dyDescent="0.2">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spans="1:26" ht="14.25" customHeight="1" x14ac:dyDescent="0.2">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spans="1:26" ht="14.25" customHeight="1" x14ac:dyDescent="0.2">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spans="1:26" ht="14.25" customHeight="1" x14ac:dyDescent="0.2">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spans="1:26" ht="14.25" customHeight="1" x14ac:dyDescent="0.2">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spans="1:26" ht="14.25" customHeight="1" x14ac:dyDescent="0.2">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spans="1:26" ht="14.25" customHeight="1" x14ac:dyDescent="0.2">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spans="1:26" ht="14.25" customHeight="1" x14ac:dyDescent="0.2">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spans="1:26" ht="14.25" customHeight="1" x14ac:dyDescent="0.2">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spans="1:26" ht="14.25" customHeight="1" x14ac:dyDescent="0.2">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spans="1:26" ht="14.25" customHeight="1" x14ac:dyDescent="0.2">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spans="1:26" ht="14.25" customHeight="1" x14ac:dyDescent="0.2">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spans="1:26" ht="14.25" customHeight="1" x14ac:dyDescent="0.2">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spans="1:26" ht="14.25" customHeight="1" x14ac:dyDescent="0.2">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spans="1:26" ht="14.25" customHeight="1" x14ac:dyDescent="0.2">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spans="1:26" ht="14.25" customHeight="1" x14ac:dyDescent="0.2">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spans="1:26" ht="14.25" customHeight="1" x14ac:dyDescent="0.2">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spans="1:26" ht="14.25" customHeight="1" x14ac:dyDescent="0.2">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spans="1:26" ht="14.25" customHeight="1" x14ac:dyDescent="0.2">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spans="1:26" ht="14.25" customHeight="1" x14ac:dyDescent="0.2">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spans="1:26" ht="14.25" customHeight="1" x14ac:dyDescent="0.2">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spans="1:26" ht="14.25" customHeight="1" x14ac:dyDescent="0.2">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spans="1:26" ht="14.25" customHeight="1" x14ac:dyDescent="0.2">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spans="1:26" ht="14.25" customHeight="1" x14ac:dyDescent="0.2">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spans="1:26" ht="14.25" customHeight="1" x14ac:dyDescent="0.2">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spans="1:26" ht="14.25" customHeight="1" x14ac:dyDescent="0.2">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spans="1:26" ht="14.25" customHeight="1" x14ac:dyDescent="0.2">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spans="1:26" ht="14.25" customHeight="1" x14ac:dyDescent="0.2">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spans="1:26" ht="14.25" customHeight="1" x14ac:dyDescent="0.2">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spans="1:26" ht="14.25" customHeight="1" x14ac:dyDescent="0.2">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spans="1:26" ht="14.25" customHeight="1" x14ac:dyDescent="0.2">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spans="1:26" ht="14.25" customHeight="1" x14ac:dyDescent="0.2">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spans="1:26" ht="14.25" customHeight="1" x14ac:dyDescent="0.2">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spans="1:26" ht="14.25" customHeight="1" x14ac:dyDescent="0.2">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spans="1:26" ht="14.25" customHeight="1" x14ac:dyDescent="0.2">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spans="1:26" ht="14.25" customHeight="1" x14ac:dyDescent="0.2">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spans="1:26" ht="14.25" customHeight="1" x14ac:dyDescent="0.2">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spans="1:26" ht="14.25" customHeight="1" x14ac:dyDescent="0.2">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spans="1:26" ht="14.25" customHeight="1" x14ac:dyDescent="0.2">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spans="1:26" ht="14.25" customHeight="1" x14ac:dyDescent="0.2">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spans="1:26" ht="14.25" customHeight="1" x14ac:dyDescent="0.2">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spans="1:26" ht="14.25" customHeight="1" x14ac:dyDescent="0.2">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spans="1:26" ht="14.25" customHeight="1" x14ac:dyDescent="0.2">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spans="1:26" ht="14.25" customHeight="1" x14ac:dyDescent="0.2">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spans="1:26" ht="14.25" customHeight="1" x14ac:dyDescent="0.2">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spans="1:26" ht="14.25" customHeight="1" x14ac:dyDescent="0.2">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spans="1:26" ht="14.25" customHeight="1" x14ac:dyDescent="0.2">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spans="1:26" ht="14.25" customHeight="1" x14ac:dyDescent="0.2">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spans="1:26" ht="14.25" customHeight="1" x14ac:dyDescent="0.2">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spans="1:26" ht="14.25" customHeight="1" x14ac:dyDescent="0.2">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spans="1:26" ht="14.25" customHeight="1" x14ac:dyDescent="0.2">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spans="1:26" ht="14.25" customHeight="1" x14ac:dyDescent="0.2">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spans="1:26" ht="14.25" customHeight="1" x14ac:dyDescent="0.2">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spans="1:26" ht="14.25" customHeight="1" x14ac:dyDescent="0.2">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spans="1:26" ht="14.25" customHeight="1" x14ac:dyDescent="0.2">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spans="1:26" ht="14.25" customHeight="1" x14ac:dyDescent="0.2">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spans="1:26" ht="14.25" customHeight="1" x14ac:dyDescent="0.2">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spans="1:26" ht="14.25" customHeight="1" x14ac:dyDescent="0.2">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spans="1:26" ht="14.25" customHeight="1" x14ac:dyDescent="0.2">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spans="1:26" ht="14.25" customHeight="1" x14ac:dyDescent="0.2">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spans="1:26" ht="14.25" customHeight="1" x14ac:dyDescent="0.2">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spans="1:26" ht="14.25" customHeight="1" x14ac:dyDescent="0.2">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spans="1:26" ht="14.25" customHeight="1" x14ac:dyDescent="0.2">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spans="1:26" ht="14.25" customHeight="1" x14ac:dyDescent="0.2">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spans="1:26" ht="14.25" customHeight="1" x14ac:dyDescent="0.2">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spans="1:26" ht="14.25" customHeight="1" x14ac:dyDescent="0.2">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spans="1:26" ht="14.25" customHeight="1" x14ac:dyDescent="0.2">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spans="1:26" ht="14.25" customHeight="1" x14ac:dyDescent="0.2">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spans="1:26" ht="14.25" customHeight="1" x14ac:dyDescent="0.2">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spans="1:26" ht="14.25" customHeight="1" x14ac:dyDescent="0.2">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spans="1:26" ht="14.25" customHeight="1" x14ac:dyDescent="0.2">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spans="1:26" ht="14.25" customHeight="1" x14ac:dyDescent="0.2">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spans="1:26" ht="14.25" customHeight="1" x14ac:dyDescent="0.2">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spans="1:26" ht="14.25" customHeight="1" x14ac:dyDescent="0.2">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spans="1:26" ht="14.25" customHeight="1" x14ac:dyDescent="0.2">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spans="1:26" ht="14.25" customHeight="1" x14ac:dyDescent="0.2">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spans="1:26" ht="14.25" customHeight="1" x14ac:dyDescent="0.2">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spans="1:26" ht="14.25" customHeight="1" x14ac:dyDescent="0.2">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spans="1:26" ht="14.25" customHeight="1" x14ac:dyDescent="0.2">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spans="1:26" ht="14.25" customHeight="1" x14ac:dyDescent="0.2">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spans="1:26" ht="14.25" customHeight="1" x14ac:dyDescent="0.2">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spans="1:26" ht="14.25" customHeight="1" x14ac:dyDescent="0.2">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spans="1:26" ht="14.25" customHeight="1" x14ac:dyDescent="0.2">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spans="1:26" ht="14.25" customHeight="1" x14ac:dyDescent="0.2">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spans="1:26" ht="14.25" customHeight="1" x14ac:dyDescent="0.2">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spans="1:26" ht="14.25" customHeight="1" x14ac:dyDescent="0.2">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spans="1:26" ht="14.25" customHeight="1" x14ac:dyDescent="0.2">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spans="1:26" ht="14.25" customHeight="1" x14ac:dyDescent="0.2">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spans="1:26" ht="14.25" customHeight="1" x14ac:dyDescent="0.2">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spans="1:26" ht="14.25" customHeight="1" x14ac:dyDescent="0.2">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spans="1:26" ht="14.25" customHeight="1" x14ac:dyDescent="0.2">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spans="1:26" ht="14.25" customHeight="1" x14ac:dyDescent="0.2">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spans="1:26" ht="14.25" customHeight="1" x14ac:dyDescent="0.2">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spans="1:26" ht="14.25" customHeight="1" x14ac:dyDescent="0.2">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spans="1:26" ht="14.25" customHeight="1" x14ac:dyDescent="0.2">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spans="1:26" ht="14.25" customHeight="1" x14ac:dyDescent="0.2">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spans="1:26" ht="14.25" customHeight="1" x14ac:dyDescent="0.2">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spans="1:26" ht="14.25" customHeight="1" x14ac:dyDescent="0.2">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spans="1:26" ht="14.25" customHeight="1" x14ac:dyDescent="0.2">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spans="1:26" ht="14.25" customHeight="1" x14ac:dyDescent="0.2">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spans="1:26" ht="14.25" customHeight="1" x14ac:dyDescent="0.2">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spans="1:26" ht="14.25" customHeight="1" x14ac:dyDescent="0.2">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spans="1:26" ht="14.25" customHeight="1" x14ac:dyDescent="0.2">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spans="1:26" ht="14.25" customHeight="1" x14ac:dyDescent="0.2">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spans="1:26" ht="14.25" customHeight="1" x14ac:dyDescent="0.2">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spans="1:26" ht="14.25" customHeight="1" x14ac:dyDescent="0.2">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spans="1:26" ht="14.25" customHeight="1" x14ac:dyDescent="0.2">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spans="1:26" ht="14.25" customHeight="1" x14ac:dyDescent="0.2">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spans="1:26" ht="14.25" customHeight="1" x14ac:dyDescent="0.2">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spans="1:26" ht="14.25" customHeight="1" x14ac:dyDescent="0.2">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spans="1:26" ht="14.25" customHeight="1" x14ac:dyDescent="0.2">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spans="1:26" ht="14.25" customHeight="1" x14ac:dyDescent="0.2">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spans="1:26" ht="14.25" customHeight="1" x14ac:dyDescent="0.2">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spans="1:26" ht="14.25" customHeight="1" x14ac:dyDescent="0.2">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spans="1:26" ht="14.25" customHeight="1" x14ac:dyDescent="0.2">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spans="1:26" ht="14.25" customHeight="1" x14ac:dyDescent="0.2">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spans="1:26" ht="14.25" customHeight="1" x14ac:dyDescent="0.2">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spans="1:26" ht="14.25" customHeight="1" x14ac:dyDescent="0.2">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spans="1:26" ht="14.25" customHeight="1" x14ac:dyDescent="0.2">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spans="1:26" ht="14.25" customHeight="1" x14ac:dyDescent="0.2">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spans="1:26" ht="14.25" customHeight="1" x14ac:dyDescent="0.2">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spans="1:26" ht="14.25" customHeight="1" x14ac:dyDescent="0.2">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spans="1:26" ht="14.25" customHeight="1" x14ac:dyDescent="0.2">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spans="1:26" ht="14.25" customHeight="1" x14ac:dyDescent="0.2">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spans="1:26" ht="14.25" customHeight="1" x14ac:dyDescent="0.2">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spans="1:26" ht="14.25" customHeight="1" x14ac:dyDescent="0.2">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spans="1:26" ht="14.25" customHeight="1" x14ac:dyDescent="0.2">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spans="1:26" ht="14.25" customHeight="1" x14ac:dyDescent="0.2">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spans="1:26" ht="14.25" customHeight="1" x14ac:dyDescent="0.2">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spans="1:26" ht="14.25" customHeight="1" x14ac:dyDescent="0.2">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spans="1:26" ht="14.25" customHeight="1" x14ac:dyDescent="0.2">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spans="1:26" ht="14.25" customHeight="1" x14ac:dyDescent="0.2">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spans="1:26" ht="14.25" customHeight="1" x14ac:dyDescent="0.2">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spans="1:26" ht="14.25" customHeight="1" x14ac:dyDescent="0.2">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spans="1:26" ht="14.25" customHeight="1" x14ac:dyDescent="0.2">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spans="1:26" ht="14.25" customHeight="1" x14ac:dyDescent="0.2">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spans="1:26" ht="14.25" customHeight="1" x14ac:dyDescent="0.2">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spans="1:26" ht="14.25" customHeight="1" x14ac:dyDescent="0.2">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spans="1:26" ht="14.25" customHeight="1" x14ac:dyDescent="0.2">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spans="1:26" ht="14.25" customHeight="1" x14ac:dyDescent="0.2">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spans="1:26" ht="14.25" customHeight="1" x14ac:dyDescent="0.2">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spans="1:26" ht="14.25" customHeight="1" x14ac:dyDescent="0.2">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spans="1:26" ht="14.25" customHeight="1" x14ac:dyDescent="0.2">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spans="1:26" ht="14.25" customHeight="1" x14ac:dyDescent="0.2">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spans="1:26" ht="14.25" customHeight="1" x14ac:dyDescent="0.2">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spans="1:26" ht="14.25" customHeight="1" x14ac:dyDescent="0.2">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spans="1:26" ht="14.25" customHeight="1" x14ac:dyDescent="0.2">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spans="1:26" ht="14.25" customHeight="1" x14ac:dyDescent="0.2">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spans="1:26" ht="14.25" customHeight="1" x14ac:dyDescent="0.2">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spans="1:26" ht="14.25" customHeight="1" x14ac:dyDescent="0.2">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spans="1:26" ht="14.25" customHeight="1" x14ac:dyDescent="0.2">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spans="1:26" ht="14.25" customHeight="1" x14ac:dyDescent="0.2">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spans="1:26" ht="14.25" customHeight="1" x14ac:dyDescent="0.2">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spans="1:26" ht="14.25" customHeight="1" x14ac:dyDescent="0.2">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spans="1:26" ht="14.25" customHeight="1" x14ac:dyDescent="0.2">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spans="1:26" ht="14.25" customHeight="1" x14ac:dyDescent="0.2">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spans="1:26" ht="14.25" customHeight="1" x14ac:dyDescent="0.2">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spans="1:26" ht="14.25" customHeight="1" x14ac:dyDescent="0.2">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spans="1:26" ht="14.25" customHeight="1" x14ac:dyDescent="0.2">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spans="1:26" ht="14.25" customHeight="1" x14ac:dyDescent="0.2">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spans="1:26" ht="14.25" customHeight="1" x14ac:dyDescent="0.2">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spans="1:26" ht="14.25" customHeight="1" x14ac:dyDescent="0.2">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spans="1:26" ht="14.25" customHeight="1" x14ac:dyDescent="0.2">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spans="1:26" ht="14.25" customHeight="1" x14ac:dyDescent="0.2">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spans="1:26" ht="14.25" customHeight="1" x14ac:dyDescent="0.2">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spans="1:26" ht="14.25" customHeight="1" x14ac:dyDescent="0.2">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spans="1:26" ht="14.25" customHeight="1" x14ac:dyDescent="0.2">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spans="1:26" ht="14.25" customHeight="1" x14ac:dyDescent="0.2">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spans="1:26" ht="14.25" customHeight="1" x14ac:dyDescent="0.2">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spans="1:26" ht="14.25" customHeight="1" x14ac:dyDescent="0.2">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spans="1:26" ht="14.25" customHeight="1" x14ac:dyDescent="0.2">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spans="1:26" ht="14.25" customHeight="1" x14ac:dyDescent="0.2">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spans="1:26" ht="14.25" customHeight="1" x14ac:dyDescent="0.2">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spans="1:26" ht="14.25" customHeight="1" x14ac:dyDescent="0.2">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spans="1:26" ht="14.25" customHeight="1" x14ac:dyDescent="0.2">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spans="1:26" ht="14.25" customHeight="1" x14ac:dyDescent="0.2">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spans="1:26" ht="14.25" customHeight="1" x14ac:dyDescent="0.2">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spans="1:26" ht="14.25" customHeight="1" x14ac:dyDescent="0.2">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spans="1:26" ht="14.25" customHeight="1" x14ac:dyDescent="0.2">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spans="1:26" ht="14.25" customHeight="1" x14ac:dyDescent="0.2">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spans="1:26" ht="14.25" customHeight="1" x14ac:dyDescent="0.2">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spans="1:26" ht="14.25" customHeight="1" x14ac:dyDescent="0.2">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spans="1:26" ht="14.25" customHeight="1" x14ac:dyDescent="0.2">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spans="1:26" ht="14.25" customHeight="1" x14ac:dyDescent="0.2">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spans="1:26" ht="14.25" customHeight="1" x14ac:dyDescent="0.2">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spans="1:26" ht="14.25" customHeight="1" x14ac:dyDescent="0.2">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spans="1:26" ht="14.25" customHeight="1" x14ac:dyDescent="0.2">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spans="1:26" ht="14.25" customHeight="1" x14ac:dyDescent="0.2">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spans="1:26" ht="14.25" customHeight="1" x14ac:dyDescent="0.2">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spans="1:26" ht="14.25" customHeight="1" x14ac:dyDescent="0.2">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spans="1:26" ht="14.25" customHeight="1" x14ac:dyDescent="0.2">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spans="1:26" ht="14.25" customHeight="1" x14ac:dyDescent="0.2">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spans="1:26" ht="14.25" customHeight="1" x14ac:dyDescent="0.2">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spans="1:26" ht="14.25" customHeight="1" x14ac:dyDescent="0.2">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spans="1:26" ht="14.25" customHeight="1" x14ac:dyDescent="0.2">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spans="1:26" ht="14.25" customHeight="1" x14ac:dyDescent="0.2">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spans="1:26" ht="14.25" customHeight="1" x14ac:dyDescent="0.2">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spans="1:26" ht="14.25" customHeight="1" x14ac:dyDescent="0.2">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spans="1:26" ht="14.25" customHeight="1" x14ac:dyDescent="0.2">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spans="1:26" ht="14.25" customHeight="1" x14ac:dyDescent="0.2">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spans="1:26" ht="14.25" customHeight="1" x14ac:dyDescent="0.2">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spans="1:26" ht="14.25" customHeight="1" x14ac:dyDescent="0.2">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spans="1:26" ht="14.25" customHeight="1" x14ac:dyDescent="0.2">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spans="1:26" ht="14.25" customHeight="1" x14ac:dyDescent="0.2">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spans="1:26" ht="14.25" customHeight="1" x14ac:dyDescent="0.2">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spans="1:26" ht="14.25" customHeight="1" x14ac:dyDescent="0.2">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spans="1:26" ht="14.25" customHeight="1" x14ac:dyDescent="0.2">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spans="1:26" ht="14.25" customHeight="1" x14ac:dyDescent="0.2">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spans="1:26" ht="14.25" customHeight="1" x14ac:dyDescent="0.2">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spans="1:26" ht="14.25" customHeight="1" x14ac:dyDescent="0.2">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spans="1:26" ht="14.25" customHeight="1" x14ac:dyDescent="0.2">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spans="1:26" ht="14.25" customHeight="1" x14ac:dyDescent="0.2">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spans="1:26" ht="14.25" customHeight="1" x14ac:dyDescent="0.2">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spans="1:26" ht="14.25" customHeight="1" x14ac:dyDescent="0.2">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spans="1:26" ht="14.25" customHeight="1" x14ac:dyDescent="0.2">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spans="1:26" ht="14.25" customHeight="1" x14ac:dyDescent="0.2">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spans="1:26" ht="14.25" customHeight="1" x14ac:dyDescent="0.2">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spans="1:26" ht="14.25" customHeight="1" x14ac:dyDescent="0.2">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spans="1:26" ht="14.25" customHeight="1" x14ac:dyDescent="0.2">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spans="1:26" ht="14.25" customHeight="1" x14ac:dyDescent="0.2">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spans="1:26" ht="14.25" customHeight="1" x14ac:dyDescent="0.2">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spans="1:26" ht="14.25" customHeight="1" x14ac:dyDescent="0.2">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spans="1:26" ht="14.25" customHeight="1" x14ac:dyDescent="0.2">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spans="1:26" ht="14.25" customHeight="1" x14ac:dyDescent="0.2">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spans="1:26" ht="14.25" customHeight="1" x14ac:dyDescent="0.2">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spans="1:26" ht="14.25" customHeight="1" x14ac:dyDescent="0.2">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spans="1:26" ht="14.25" customHeight="1" x14ac:dyDescent="0.2">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spans="1:26" ht="14.25" customHeight="1" x14ac:dyDescent="0.2">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spans="1:26" ht="14.25" customHeight="1" x14ac:dyDescent="0.2">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spans="1:26" ht="14.25" customHeight="1" x14ac:dyDescent="0.2">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spans="1:26" ht="14.25" customHeight="1" x14ac:dyDescent="0.2">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spans="1:26" ht="14.25" customHeight="1" x14ac:dyDescent="0.2">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spans="1:26" ht="14.25" customHeight="1" x14ac:dyDescent="0.2">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spans="1:26" ht="14.25" customHeight="1" x14ac:dyDescent="0.2">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spans="1:26" ht="14.25" customHeight="1" x14ac:dyDescent="0.2">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spans="1:26" ht="14.25" customHeight="1" x14ac:dyDescent="0.2">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spans="1:26" ht="14.25" customHeight="1" x14ac:dyDescent="0.2">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spans="1:26" ht="14.25" customHeight="1" x14ac:dyDescent="0.2">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spans="1:26" ht="14.25" customHeight="1" x14ac:dyDescent="0.2">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spans="1:26" ht="14.25" customHeight="1" x14ac:dyDescent="0.2">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spans="1:26" ht="14.25" customHeight="1" x14ac:dyDescent="0.2">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spans="1:26" ht="14.25" customHeight="1" x14ac:dyDescent="0.2">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spans="1:26" ht="14.25" customHeight="1" x14ac:dyDescent="0.2">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spans="1:26" ht="14.25" customHeight="1" x14ac:dyDescent="0.2">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spans="1:26" ht="14.25" customHeight="1" x14ac:dyDescent="0.2">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spans="1:26" ht="14.25" customHeight="1" x14ac:dyDescent="0.2">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spans="1:26" ht="14.25" customHeight="1" x14ac:dyDescent="0.2">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spans="1:26" ht="14.25" customHeight="1" x14ac:dyDescent="0.2">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spans="1:26" ht="14.25" customHeight="1" x14ac:dyDescent="0.2">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spans="1:26" ht="14.25" customHeight="1" x14ac:dyDescent="0.2">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spans="1:26" ht="14.25" customHeight="1" x14ac:dyDescent="0.2">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spans="1:26" ht="14.25" customHeight="1" x14ac:dyDescent="0.2">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spans="1:26" ht="14.25" customHeight="1" x14ac:dyDescent="0.2">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spans="1:26" ht="14.25" customHeight="1" x14ac:dyDescent="0.2">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spans="1:26" ht="14.25" customHeight="1" x14ac:dyDescent="0.2">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spans="1:26" ht="14.25" customHeight="1" x14ac:dyDescent="0.2">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spans="1:26" ht="14.25" customHeight="1" x14ac:dyDescent="0.2">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spans="1:26" ht="14.25" customHeight="1" x14ac:dyDescent="0.2">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spans="1:26" ht="14.25" customHeight="1" x14ac:dyDescent="0.2">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spans="1:26" ht="14.25" customHeight="1" x14ac:dyDescent="0.2">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spans="1:26" ht="14.25" customHeight="1" x14ac:dyDescent="0.2">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spans="1:26" ht="14.25" customHeight="1" x14ac:dyDescent="0.2">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spans="1:26" ht="14.25" customHeight="1" x14ac:dyDescent="0.2">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spans="1:26" ht="14.25" customHeight="1" x14ac:dyDescent="0.2">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spans="1:26" ht="14.25" customHeight="1" x14ac:dyDescent="0.2">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spans="1:26" ht="14.25" customHeight="1" x14ac:dyDescent="0.2">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spans="1:26" ht="14.25" customHeight="1" x14ac:dyDescent="0.2">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spans="1:26" ht="14.25" customHeight="1" x14ac:dyDescent="0.2">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spans="1:26" ht="14.25" customHeight="1" x14ac:dyDescent="0.2">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spans="1:26" ht="14.25" customHeight="1" x14ac:dyDescent="0.2">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spans="1:26" ht="14.25" customHeight="1" x14ac:dyDescent="0.2">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spans="1:26" ht="14.25" customHeight="1" x14ac:dyDescent="0.2">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spans="1:26" ht="14.25" customHeight="1" x14ac:dyDescent="0.2">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spans="1:26" ht="14.25" customHeight="1" x14ac:dyDescent="0.2">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spans="1:26" ht="14.25" customHeight="1" x14ac:dyDescent="0.2">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spans="1:26" ht="14.25" customHeight="1" x14ac:dyDescent="0.2">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spans="1:26" ht="14.25" customHeight="1" x14ac:dyDescent="0.2">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spans="1:26" ht="14.25" customHeight="1" x14ac:dyDescent="0.2">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spans="1:26" ht="14.25" customHeight="1" x14ac:dyDescent="0.2">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spans="1:26" ht="14.25" customHeight="1" x14ac:dyDescent="0.2">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spans="1:26" ht="14.25" customHeight="1" x14ac:dyDescent="0.2">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spans="1:26" ht="14.25" customHeight="1" x14ac:dyDescent="0.2">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spans="1:26" ht="14.25" customHeight="1" x14ac:dyDescent="0.2">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spans="1:26" ht="14.25" customHeight="1" x14ac:dyDescent="0.2">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spans="1:26" ht="14.25" customHeight="1" x14ac:dyDescent="0.2">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spans="1:26" ht="14.25" customHeight="1" x14ac:dyDescent="0.2">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spans="1:26" ht="14.25" customHeight="1" x14ac:dyDescent="0.2">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spans="1:26" ht="14.25" customHeight="1" x14ac:dyDescent="0.2">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spans="1:26" ht="14.25" customHeight="1" x14ac:dyDescent="0.2">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spans="1:26" ht="14.25" customHeight="1" x14ac:dyDescent="0.2">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spans="1:26" ht="14.25" customHeight="1" x14ac:dyDescent="0.2">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spans="1:26" ht="14.25" customHeight="1" x14ac:dyDescent="0.2">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spans="1:26" ht="14.25" customHeight="1" x14ac:dyDescent="0.2">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spans="1:26" ht="14.25" customHeight="1" x14ac:dyDescent="0.2">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spans="1:26" ht="14.25" customHeight="1" x14ac:dyDescent="0.2">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spans="1:26" ht="14.25" customHeight="1" x14ac:dyDescent="0.2">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spans="1:26" ht="14.25" customHeight="1" x14ac:dyDescent="0.2">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spans="1:26" ht="14.25" customHeight="1" x14ac:dyDescent="0.2">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spans="1:26" ht="14.25" customHeight="1" x14ac:dyDescent="0.2">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spans="1:26" ht="14.25" customHeight="1" x14ac:dyDescent="0.2">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spans="1:26" ht="14.25" customHeight="1" x14ac:dyDescent="0.2">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spans="1:26" ht="14.25" customHeight="1" x14ac:dyDescent="0.2">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spans="1:26" ht="14.25" customHeight="1" x14ac:dyDescent="0.2">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spans="1:26" ht="14.25" customHeight="1" x14ac:dyDescent="0.2">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spans="1:26" ht="14.25" customHeight="1" x14ac:dyDescent="0.2">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spans="1:26" ht="14.25" customHeight="1" x14ac:dyDescent="0.2">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spans="1:26" ht="14.25" customHeight="1" x14ac:dyDescent="0.2">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spans="1:26" ht="14.25" customHeight="1" x14ac:dyDescent="0.2">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spans="1:26" ht="14.25" customHeight="1" x14ac:dyDescent="0.2">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spans="1:26" ht="14.25" customHeight="1" x14ac:dyDescent="0.2">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spans="1:26" ht="14.25" customHeight="1" x14ac:dyDescent="0.2">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spans="1:26" ht="14.25" customHeight="1" x14ac:dyDescent="0.2">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spans="1:26" ht="14.25" customHeight="1" x14ac:dyDescent="0.2">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spans="1:26" ht="14.25" customHeight="1" x14ac:dyDescent="0.2">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spans="1:26" ht="14.25" customHeight="1" x14ac:dyDescent="0.2">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spans="1:26" ht="14.25" customHeight="1" x14ac:dyDescent="0.2">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spans="1:26" ht="14.25" customHeight="1" x14ac:dyDescent="0.2">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spans="1:26" ht="14.25" customHeight="1" x14ac:dyDescent="0.2">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spans="1:26" ht="14.25" customHeight="1" x14ac:dyDescent="0.2">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spans="1:26" ht="14.25" customHeight="1" x14ac:dyDescent="0.2">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spans="1:26" ht="14.25" customHeight="1" x14ac:dyDescent="0.2">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spans="1:26" ht="14.25" customHeight="1" x14ac:dyDescent="0.2">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spans="1:26" ht="14.25" customHeight="1" x14ac:dyDescent="0.2">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spans="1:26" ht="14.25" customHeight="1" x14ac:dyDescent="0.2">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spans="1:26" ht="14.25" customHeight="1" x14ac:dyDescent="0.2">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spans="1:26" ht="14.25" customHeight="1" x14ac:dyDescent="0.2">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spans="1:26" ht="14.25" customHeight="1" x14ac:dyDescent="0.2">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spans="1:26" ht="14.25" customHeight="1" x14ac:dyDescent="0.2">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spans="1:26" ht="14.25" customHeight="1" x14ac:dyDescent="0.2">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spans="1:26" ht="14.25" customHeight="1" x14ac:dyDescent="0.2">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spans="1:26" ht="14.25" customHeight="1" x14ac:dyDescent="0.2">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spans="1:26" ht="14.25" customHeight="1" x14ac:dyDescent="0.2">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spans="1:26" ht="14.25" customHeight="1" x14ac:dyDescent="0.2">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spans="1:26" ht="14.25" customHeight="1" x14ac:dyDescent="0.2">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spans="1:26" ht="14.25" customHeight="1" x14ac:dyDescent="0.2">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spans="1:26" ht="14.25" customHeight="1" x14ac:dyDescent="0.2">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spans="1:26" ht="14.25" customHeight="1" x14ac:dyDescent="0.2">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spans="1:26" ht="14.25" customHeight="1" x14ac:dyDescent="0.2">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spans="1:26" ht="14.25" customHeight="1" x14ac:dyDescent="0.2">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spans="1:26" ht="14.25" customHeight="1" x14ac:dyDescent="0.2">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spans="1:26" ht="14.25" customHeight="1" x14ac:dyDescent="0.2">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spans="1:26" ht="14.25" customHeight="1" x14ac:dyDescent="0.2">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spans="1:26" ht="14.25" customHeight="1" x14ac:dyDescent="0.2">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spans="1:26" ht="14.25" customHeight="1" x14ac:dyDescent="0.2">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spans="1:26" ht="14.25" customHeight="1" x14ac:dyDescent="0.2">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spans="1:26" ht="14.25" customHeight="1" x14ac:dyDescent="0.2">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spans="1:26" ht="14.25" customHeight="1" x14ac:dyDescent="0.2">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spans="1:26" ht="14.25" customHeight="1" x14ac:dyDescent="0.2">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spans="1:26" ht="14.25" customHeight="1" x14ac:dyDescent="0.2">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row r="986" spans="1:26" ht="14.25" customHeight="1" x14ac:dyDescent="0.2">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row>
    <row r="987" spans="1:26" ht="14.25" customHeight="1" x14ac:dyDescent="0.2">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row>
    <row r="988" spans="1:26" ht="14.25" customHeight="1" x14ac:dyDescent="0.2">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row>
    <row r="989" spans="1:26" ht="14.25" customHeight="1" x14ac:dyDescent="0.2">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row>
    <row r="990" spans="1:26" ht="14.25" customHeight="1" x14ac:dyDescent="0.2">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row>
    <row r="991" spans="1:26" ht="14.25" customHeight="1" x14ac:dyDescent="0.2">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row>
    <row r="992" spans="1:26" ht="14.25" customHeight="1" x14ac:dyDescent="0.2">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row>
    <row r="993" spans="1:26" ht="14.25" customHeight="1" x14ac:dyDescent="0.2">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row>
    <row r="994" spans="1:26" ht="14.25" customHeight="1" x14ac:dyDescent="0.2">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row>
    <row r="995" spans="1:26" ht="14.25" customHeight="1" x14ac:dyDescent="0.2">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row>
    <row r="996" spans="1:26" ht="14.25" customHeight="1" x14ac:dyDescent="0.2">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row>
    <row r="997" spans="1:26" ht="14.25" customHeight="1" x14ac:dyDescent="0.2">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row>
    <row r="998" spans="1:26" ht="14.25" customHeight="1" x14ac:dyDescent="0.2">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row>
    <row r="999" spans="1:26" ht="14.25" customHeight="1" x14ac:dyDescent="0.2">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row>
    <row r="1000" spans="1:26" ht="14.25" customHeight="1" x14ac:dyDescent="0.2">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row>
  </sheetData>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topLeftCell="A10" workbookViewId="0">
      <selection activeCell="A4" sqref="A4"/>
    </sheetView>
  </sheetViews>
  <sheetFormatPr defaultColWidth="11.25" defaultRowHeight="15" customHeight="1" x14ac:dyDescent="0.2"/>
  <cols>
    <col min="1" max="1" width="13.25" customWidth="1"/>
    <col min="2" max="2" width="125.125" customWidth="1"/>
    <col min="3" max="3" width="8.5" customWidth="1"/>
    <col min="4" max="4" width="11.625" customWidth="1"/>
    <col min="5" max="26" width="8.5" customWidth="1"/>
  </cols>
  <sheetData>
    <row r="1" spans="1:2" ht="35.25" x14ac:dyDescent="0.45">
      <c r="A1" s="4" t="str">
        <f>Summary!A1</f>
        <v>SigEp at University of Gotham (Gotham Alpha) 2023-2024</v>
      </c>
      <c r="B1" s="16"/>
    </row>
    <row r="2" spans="1:2" ht="35.25" x14ac:dyDescent="0.45">
      <c r="A2" s="3" t="s">
        <v>128</v>
      </c>
      <c r="B2" s="16"/>
    </row>
    <row r="3" spans="1:2" ht="12.75" customHeight="1" x14ac:dyDescent="0.2">
      <c r="A3" s="84">
        <v>50</v>
      </c>
      <c r="B3" s="16" t="s">
        <v>129</v>
      </c>
    </row>
    <row r="4" spans="1:2" ht="12.75" customHeight="1" x14ac:dyDescent="0.2">
      <c r="A4" s="16"/>
      <c r="B4" s="16" t="s">
        <v>130</v>
      </c>
    </row>
    <row r="5" spans="1:2" ht="12.75" customHeight="1" x14ac:dyDescent="0.2">
      <c r="A5" s="16"/>
      <c r="B5" s="16"/>
    </row>
    <row r="6" spans="1:2" ht="12.75" customHeight="1" x14ac:dyDescent="0.2">
      <c r="A6" s="84" t="s">
        <v>131</v>
      </c>
      <c r="B6" s="16" t="s">
        <v>132</v>
      </c>
    </row>
    <row r="7" spans="1:2" ht="12.75" customHeight="1" x14ac:dyDescent="0.2">
      <c r="A7" s="16"/>
      <c r="B7" s="16"/>
    </row>
    <row r="8" spans="1:2" ht="12.75" customHeight="1" x14ac:dyDescent="0.2">
      <c r="A8" s="84" t="s">
        <v>131</v>
      </c>
      <c r="B8" s="16" t="s">
        <v>133</v>
      </c>
    </row>
    <row r="9" spans="1:2" ht="12.75" customHeight="1" x14ac:dyDescent="0.2">
      <c r="A9" s="84" t="s">
        <v>131</v>
      </c>
      <c r="B9" s="16" t="s">
        <v>134</v>
      </c>
    </row>
    <row r="10" spans="1:2" ht="12.75" customHeight="1" x14ac:dyDescent="0.2">
      <c r="A10" s="84">
        <v>0</v>
      </c>
      <c r="B10" s="16" t="s">
        <v>135</v>
      </c>
    </row>
    <row r="11" spans="1:2" ht="12.75" customHeight="1" x14ac:dyDescent="0.2">
      <c r="A11" s="16"/>
      <c r="B11" s="16" t="s">
        <v>136</v>
      </c>
    </row>
    <row r="12" spans="1:2" ht="12.75" customHeight="1" x14ac:dyDescent="0.2">
      <c r="A12" s="16"/>
      <c r="B12" s="16"/>
    </row>
    <row r="13" spans="1:2" ht="12.75" customHeight="1" x14ac:dyDescent="0.2">
      <c r="A13" s="16">
        <f>IF(A10=0,'Data (Hidden)'!F2,'Data (Hidden)'!F3)</f>
        <v>2</v>
      </c>
      <c r="B13" s="16" t="s">
        <v>137</v>
      </c>
    </row>
    <row r="14" spans="1:2" ht="12.75" customHeight="1" x14ac:dyDescent="0.2">
      <c r="A14" s="11">
        <f>VLOOKUP(A13,'Data (Hidden)'!C1:D4,2)</f>
        <v>223.55</v>
      </c>
      <c r="B14" s="16" t="s">
        <v>138</v>
      </c>
    </row>
    <row r="15" spans="1:2" ht="12.75" customHeight="1" x14ac:dyDescent="0.2">
      <c r="A15" s="18">
        <f>(A17+A27)/A3</f>
        <v>513.35</v>
      </c>
      <c r="B15" s="5" t="s">
        <v>139</v>
      </c>
    </row>
    <row r="16" spans="1:2" ht="12.75" customHeight="1" x14ac:dyDescent="0.2">
      <c r="A16" s="19"/>
      <c r="B16" s="19"/>
    </row>
    <row r="17" spans="1:4" ht="12.75" customHeight="1" x14ac:dyDescent="0.2">
      <c r="A17" s="18">
        <f>A20+A3*('Data (Hidden)'!J1)*(SUM(A21:A24))</f>
        <v>9640</v>
      </c>
      <c r="B17" s="5" t="s">
        <v>140</v>
      </c>
    </row>
    <row r="18" spans="1:4" ht="12.75" customHeight="1" x14ac:dyDescent="0.2">
      <c r="A18" s="5"/>
      <c r="B18" s="5"/>
    </row>
    <row r="19" spans="1:4" ht="12.75" customHeight="1" x14ac:dyDescent="0.2">
      <c r="A19" s="85" t="s">
        <v>141</v>
      </c>
      <c r="B19" s="16"/>
    </row>
    <row r="20" spans="1:4" ht="12.75" customHeight="1" x14ac:dyDescent="0.2">
      <c r="A20" s="11">
        <v>1825</v>
      </c>
      <c r="B20" s="16" t="s">
        <v>142</v>
      </c>
    </row>
    <row r="21" spans="1:4" ht="12.75" customHeight="1" x14ac:dyDescent="0.2">
      <c r="A21" s="11">
        <v>106.3</v>
      </c>
      <c r="B21" s="16" t="s">
        <v>143</v>
      </c>
    </row>
    <row r="22" spans="1:4" ht="12.75" customHeight="1" x14ac:dyDescent="0.2">
      <c r="A22" s="11">
        <v>25</v>
      </c>
      <c r="B22" s="16" t="s">
        <v>144</v>
      </c>
    </row>
    <row r="23" spans="1:4" ht="12.75" customHeight="1" x14ac:dyDescent="0.2">
      <c r="A23" s="11">
        <v>20</v>
      </c>
      <c r="B23" s="16" t="s">
        <v>145</v>
      </c>
    </row>
    <row r="24" spans="1:4" ht="12.75" customHeight="1" x14ac:dyDescent="0.2">
      <c r="A24" s="11">
        <v>5</v>
      </c>
      <c r="B24" s="16" t="s">
        <v>146</v>
      </c>
    </row>
    <row r="25" spans="1:4" ht="12.75" customHeight="1" x14ac:dyDescent="0.2">
      <c r="A25" s="16"/>
      <c r="B25" s="16"/>
    </row>
    <row r="26" spans="1:4" ht="12.75" customHeight="1" x14ac:dyDescent="0.2">
      <c r="A26" s="19"/>
      <c r="B26" s="19"/>
    </row>
    <row r="27" spans="1:4" ht="12.75" customHeight="1" x14ac:dyDescent="0.2">
      <c r="A27" s="18">
        <f>(A31+A3*'Data (Hidden)'!J1*(SUM(A38:A39)+A14))*(1+A41)</f>
        <v>16027.5</v>
      </c>
      <c r="B27" s="5" t="s">
        <v>147</v>
      </c>
    </row>
    <row r="28" spans="1:4" ht="12.75" customHeight="1" x14ac:dyDescent="0.2">
      <c r="A28" s="16"/>
      <c r="B28" s="16"/>
    </row>
    <row r="29" spans="1:4" ht="12.75" customHeight="1" x14ac:dyDescent="0.2">
      <c r="A29" s="85" t="s">
        <v>148</v>
      </c>
      <c r="B29" s="16"/>
    </row>
    <row r="30" spans="1:4" ht="26.25" customHeight="1" x14ac:dyDescent="0.2">
      <c r="A30" s="109" t="s">
        <v>149</v>
      </c>
      <c r="B30" s="110"/>
    </row>
    <row r="31" spans="1:4" ht="12.75" customHeight="1" x14ac:dyDescent="0.2">
      <c r="A31" s="11">
        <v>2350</v>
      </c>
      <c r="B31" s="16" t="s">
        <v>150</v>
      </c>
      <c r="D31" s="2"/>
    </row>
    <row r="32" spans="1:4" ht="12.75" customHeight="1" x14ac:dyDescent="0.2">
      <c r="A32" s="11"/>
      <c r="B32" s="16"/>
    </row>
    <row r="33" spans="1:2" ht="12.75" customHeight="1" x14ac:dyDescent="0.2">
      <c r="A33" s="11">
        <v>148.63</v>
      </c>
      <c r="B33" s="16" t="s">
        <v>151</v>
      </c>
    </row>
    <row r="34" spans="1:2" ht="12.75" customHeight="1" x14ac:dyDescent="0.2">
      <c r="A34" s="11">
        <v>223.55</v>
      </c>
      <c r="B34" s="16" t="s">
        <v>152</v>
      </c>
    </row>
    <row r="35" spans="1:2" ht="12.75" customHeight="1" x14ac:dyDescent="0.2">
      <c r="A35" s="11">
        <v>259.81</v>
      </c>
      <c r="B35" s="16" t="s">
        <v>153</v>
      </c>
    </row>
    <row r="36" spans="1:2" ht="12.75" customHeight="1" x14ac:dyDescent="0.2">
      <c r="A36" s="11">
        <v>333.52</v>
      </c>
      <c r="B36" s="16" t="s">
        <v>154</v>
      </c>
    </row>
    <row r="37" spans="1:2" ht="12.75" customHeight="1" x14ac:dyDescent="0.2">
      <c r="A37" s="11"/>
      <c r="B37" s="16"/>
    </row>
    <row r="38" spans="1:2" ht="12.75" customHeight="1" x14ac:dyDescent="0.2">
      <c r="A38" s="11">
        <v>25</v>
      </c>
      <c r="B38" s="16" t="s">
        <v>155</v>
      </c>
    </row>
    <row r="39" spans="1:2" ht="12.75" customHeight="1" x14ac:dyDescent="0.2">
      <c r="A39" s="11">
        <v>25</v>
      </c>
      <c r="B39" s="16" t="s">
        <v>156</v>
      </c>
    </row>
    <row r="40" spans="1:2" ht="12.75" customHeight="1" x14ac:dyDescent="0.2">
      <c r="A40" s="16"/>
      <c r="B40" s="16"/>
    </row>
    <row r="41" spans="1:2" ht="12.75" customHeight="1" x14ac:dyDescent="0.2">
      <c r="A41" s="86">
        <v>0</v>
      </c>
      <c r="B41" s="16" t="s">
        <v>259</v>
      </c>
    </row>
    <row r="42" spans="1:2" ht="12.75" customHeight="1" x14ac:dyDescent="0.2">
      <c r="A42" s="19"/>
      <c r="B42" s="19"/>
    </row>
    <row r="43" spans="1:2" ht="12.75" customHeight="1" x14ac:dyDescent="0.2"/>
    <row r="44" spans="1:2" ht="12.75" customHeight="1" x14ac:dyDescent="0.2"/>
    <row r="45" spans="1:2" ht="12.75" customHeight="1" x14ac:dyDescent="0.2"/>
    <row r="46" spans="1:2" ht="12.75" customHeight="1" x14ac:dyDescent="0.2"/>
    <row r="47" spans="1:2" ht="12.75" customHeight="1" x14ac:dyDescent="0.2"/>
    <row r="48" spans="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30:B30"/>
  </mergeCells>
  <dataValidations count="2">
    <dataValidation type="decimal" operator="greaterThanOrEqual" allowBlank="1" showErrorMessage="1" sqref="A3" xr:uid="{00000000-0002-0000-0300-000000000000}">
      <formula1>0</formula1>
    </dataValidation>
    <dataValidation type="decimal" allowBlank="1" showErrorMessage="1" sqref="A10" xr:uid="{00000000-0002-0000-0300-000001000000}">
      <formula1>0</formula1>
      <formula2>2</formula2>
    </dataValidation>
  </dataValidations>
  <hyperlinks>
    <hyperlink ref="A19" r:id="rId1" xr:uid="{00000000-0004-0000-0300-000000000000}"/>
    <hyperlink ref="A29" r:id="rId2" xr:uid="{00000000-0004-0000-0300-000001000000}"/>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2000000}">
          <x14:formula1>
            <xm:f>'Data (Hidden)'!$A$1:$A$2</xm:f>
          </x14:formula1>
          <xm:sqref>A6 A8:A9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workbookViewId="0"/>
  </sheetViews>
  <sheetFormatPr defaultColWidth="11.25" defaultRowHeight="15" customHeight="1" x14ac:dyDescent="0.2"/>
  <cols>
    <col min="1" max="1" width="32.375" customWidth="1"/>
    <col min="2" max="9" width="13" customWidth="1"/>
    <col min="10" max="10" width="36.25" customWidth="1"/>
    <col min="11" max="26" width="8.5" customWidth="1"/>
  </cols>
  <sheetData>
    <row r="1" spans="1:10" ht="35.25" x14ac:dyDescent="0.45">
      <c r="A1" s="4" t="str">
        <f>Summary!A1</f>
        <v>SigEp at University of Gotham (Gotham Alpha) 2023-2024</v>
      </c>
      <c r="B1" s="16"/>
      <c r="C1" s="16"/>
      <c r="D1" s="16"/>
      <c r="E1" s="16"/>
      <c r="F1" s="16"/>
      <c r="G1" s="16"/>
      <c r="H1" s="16"/>
      <c r="I1" s="16"/>
      <c r="J1" s="16"/>
    </row>
    <row r="2" spans="1:10" ht="35.25" x14ac:dyDescent="0.45">
      <c r="A2" s="3" t="s">
        <v>157</v>
      </c>
      <c r="B2" s="16"/>
      <c r="C2" s="16"/>
      <c r="D2" s="16"/>
      <c r="E2" s="16"/>
      <c r="F2" s="16"/>
      <c r="G2" s="16"/>
      <c r="H2" s="16"/>
      <c r="I2" s="16"/>
      <c r="J2" s="16"/>
    </row>
    <row r="3" spans="1:10" ht="12.75" customHeight="1" x14ac:dyDescent="0.2">
      <c r="A3" s="87"/>
      <c r="B3" s="87"/>
      <c r="C3" s="87"/>
      <c r="D3" s="87"/>
      <c r="E3" s="87"/>
      <c r="F3" s="87"/>
      <c r="G3" s="87"/>
      <c r="H3" s="87"/>
      <c r="I3" s="87"/>
      <c r="J3" s="87"/>
    </row>
    <row r="4" spans="1:10" ht="12.75" customHeight="1" x14ac:dyDescent="0.2">
      <c r="A4" s="88"/>
      <c r="B4" s="88"/>
      <c r="C4" s="89" t="s">
        <v>158</v>
      </c>
      <c r="D4" s="89" t="s">
        <v>159</v>
      </c>
      <c r="E4" s="89" t="s">
        <v>160</v>
      </c>
      <c r="F4" s="89" t="s">
        <v>161</v>
      </c>
      <c r="G4" s="89" t="s">
        <v>162</v>
      </c>
      <c r="H4" s="89" t="s">
        <v>163</v>
      </c>
      <c r="I4" s="89" t="s">
        <v>164</v>
      </c>
      <c r="J4" s="89" t="s">
        <v>165</v>
      </c>
    </row>
    <row r="5" spans="1:10" ht="15" customHeight="1" x14ac:dyDescent="0.2">
      <c r="A5" s="90" t="s">
        <v>166</v>
      </c>
      <c r="B5" s="91" t="s">
        <v>167</v>
      </c>
      <c r="C5" s="90"/>
      <c r="D5" s="92" t="s">
        <v>168</v>
      </c>
      <c r="E5" s="90"/>
      <c r="F5" s="92" t="s">
        <v>169</v>
      </c>
      <c r="G5" s="92" t="s">
        <v>170</v>
      </c>
      <c r="H5" s="90"/>
      <c r="I5" s="92" t="s">
        <v>171</v>
      </c>
      <c r="J5" s="36"/>
    </row>
    <row r="6" spans="1:10" ht="15" customHeight="1" x14ac:dyDescent="0.2">
      <c r="A6" s="90"/>
      <c r="B6" s="91" t="s">
        <v>172</v>
      </c>
      <c r="C6" s="93"/>
      <c r="D6" s="93"/>
      <c r="E6" s="93"/>
      <c r="F6" s="93"/>
      <c r="G6" s="93"/>
      <c r="H6" s="93"/>
      <c r="I6" s="93"/>
      <c r="J6" s="36"/>
    </row>
    <row r="7" spans="1:10" ht="15" customHeight="1" x14ac:dyDescent="0.2">
      <c r="A7" s="90"/>
      <c r="B7" s="94">
        <v>44772</v>
      </c>
      <c r="C7" s="95" t="s">
        <v>173</v>
      </c>
      <c r="D7" s="93"/>
      <c r="E7" s="93"/>
      <c r="F7" s="93"/>
      <c r="G7" s="93"/>
      <c r="H7" s="93"/>
      <c r="I7" s="96" t="s">
        <v>174</v>
      </c>
      <c r="J7" s="90"/>
    </row>
    <row r="8" spans="1:10" ht="15" customHeight="1" x14ac:dyDescent="0.2">
      <c r="A8" s="90"/>
      <c r="B8" s="94">
        <v>44779</v>
      </c>
      <c r="C8" s="93"/>
      <c r="D8" s="93"/>
      <c r="E8" s="93"/>
      <c r="F8" s="93"/>
      <c r="G8" s="95" t="s">
        <v>175</v>
      </c>
      <c r="H8" s="93"/>
      <c r="I8" s="93"/>
      <c r="J8" s="90"/>
    </row>
    <row r="9" spans="1:10" ht="15" customHeight="1" x14ac:dyDescent="0.2">
      <c r="A9" s="90"/>
      <c r="B9" s="94">
        <v>44786</v>
      </c>
      <c r="C9" s="93"/>
      <c r="D9" s="93"/>
      <c r="E9" s="93"/>
      <c r="F9" s="93"/>
      <c r="G9" s="93"/>
      <c r="H9" s="93"/>
      <c r="I9" s="93"/>
      <c r="J9" s="90"/>
    </row>
    <row r="10" spans="1:10" ht="15" customHeight="1" x14ac:dyDescent="0.2">
      <c r="A10" s="90"/>
      <c r="B10" s="94">
        <v>44793</v>
      </c>
      <c r="C10" s="93"/>
      <c r="D10" s="93"/>
      <c r="E10" s="93"/>
      <c r="F10" s="93"/>
      <c r="G10" s="93"/>
      <c r="H10" s="93"/>
      <c r="I10" s="97" t="s">
        <v>176</v>
      </c>
      <c r="J10" s="90"/>
    </row>
    <row r="11" spans="1:10" ht="15" customHeight="1" x14ac:dyDescent="0.2">
      <c r="A11" s="90" t="s">
        <v>177</v>
      </c>
      <c r="B11" s="94">
        <v>44800</v>
      </c>
      <c r="C11" s="98" t="s">
        <v>178</v>
      </c>
      <c r="D11" s="96" t="s">
        <v>179</v>
      </c>
      <c r="E11" s="96" t="s">
        <v>180</v>
      </c>
      <c r="F11" s="96" t="s">
        <v>181</v>
      </c>
      <c r="G11" s="96" t="s">
        <v>182</v>
      </c>
      <c r="H11" s="96" t="s">
        <v>183</v>
      </c>
      <c r="I11" s="96" t="s">
        <v>184</v>
      </c>
      <c r="J11" s="90" t="s">
        <v>185</v>
      </c>
    </row>
    <row r="12" spans="1:10" ht="15" customHeight="1" x14ac:dyDescent="0.2">
      <c r="A12" s="90" t="s">
        <v>186</v>
      </c>
      <c r="B12" s="94">
        <v>44807</v>
      </c>
      <c r="C12" s="90"/>
      <c r="D12" s="96" t="s">
        <v>187</v>
      </c>
      <c r="E12" s="96" t="s">
        <v>188</v>
      </c>
      <c r="F12" s="96" t="s">
        <v>189</v>
      </c>
      <c r="G12" s="96" t="s">
        <v>190</v>
      </c>
      <c r="H12" s="96" t="s">
        <v>191</v>
      </c>
      <c r="I12" s="99"/>
      <c r="J12" s="90"/>
    </row>
    <row r="13" spans="1:10" ht="15" customHeight="1" x14ac:dyDescent="0.2">
      <c r="A13" s="90" t="s">
        <v>192</v>
      </c>
      <c r="B13" s="94">
        <v>44814</v>
      </c>
      <c r="C13" s="90"/>
      <c r="D13" s="100" t="s">
        <v>193</v>
      </c>
      <c r="E13" s="99"/>
      <c r="F13" s="99"/>
      <c r="G13" s="99"/>
      <c r="H13" s="99"/>
      <c r="I13" s="99"/>
      <c r="J13" s="90"/>
    </row>
    <row r="14" spans="1:10" ht="15" customHeight="1" x14ac:dyDescent="0.2">
      <c r="A14" s="95" t="s">
        <v>194</v>
      </c>
      <c r="B14" s="94">
        <v>44821</v>
      </c>
      <c r="C14" s="100" t="s">
        <v>195</v>
      </c>
      <c r="D14" s="90"/>
      <c r="E14" s="90"/>
      <c r="F14" s="90"/>
      <c r="G14" s="101" t="s">
        <v>196</v>
      </c>
      <c r="H14" s="90"/>
      <c r="I14" s="90"/>
      <c r="J14" s="90"/>
    </row>
    <row r="15" spans="1:10" ht="15" customHeight="1" x14ac:dyDescent="0.2">
      <c r="A15" s="90"/>
      <c r="B15" s="94">
        <v>44828</v>
      </c>
      <c r="C15" s="90"/>
      <c r="D15" s="90"/>
      <c r="E15" s="90"/>
      <c r="F15" s="90"/>
      <c r="G15" s="90"/>
      <c r="H15" s="90"/>
      <c r="I15" s="101" t="s">
        <v>197</v>
      </c>
      <c r="J15" s="90"/>
    </row>
    <row r="16" spans="1:10" ht="15" customHeight="1" x14ac:dyDescent="0.2">
      <c r="A16" s="90"/>
      <c r="B16" s="94">
        <v>44835</v>
      </c>
      <c r="C16" s="96" t="s">
        <v>198</v>
      </c>
      <c r="D16" s="90"/>
      <c r="E16" s="90"/>
      <c r="F16" s="90"/>
      <c r="G16" s="90"/>
      <c r="H16" s="101" t="s">
        <v>199</v>
      </c>
      <c r="I16" s="90"/>
      <c r="J16" s="90"/>
    </row>
    <row r="17" spans="1:10" ht="15" customHeight="1" x14ac:dyDescent="0.2">
      <c r="A17" s="90"/>
      <c r="B17" s="94">
        <v>44842</v>
      </c>
      <c r="C17" s="90"/>
      <c r="D17" s="90"/>
      <c r="E17" s="90"/>
      <c r="F17" s="90"/>
      <c r="G17" s="95" t="s">
        <v>200</v>
      </c>
      <c r="H17" s="90"/>
      <c r="I17" s="101" t="s">
        <v>201</v>
      </c>
      <c r="J17" s="90"/>
    </row>
    <row r="18" spans="1:10" ht="15" customHeight="1" x14ac:dyDescent="0.2">
      <c r="A18" s="90"/>
      <c r="B18" s="94">
        <v>44849</v>
      </c>
      <c r="C18" s="90"/>
      <c r="D18" s="102" t="s">
        <v>193</v>
      </c>
      <c r="E18" s="90"/>
      <c r="F18" s="90"/>
      <c r="G18" s="101" t="s">
        <v>202</v>
      </c>
      <c r="H18" s="100" t="s">
        <v>203</v>
      </c>
      <c r="I18" s="90"/>
      <c r="J18" s="90"/>
    </row>
    <row r="19" spans="1:10" ht="15" customHeight="1" x14ac:dyDescent="0.2">
      <c r="A19" s="90"/>
      <c r="B19" s="94">
        <v>44856</v>
      </c>
      <c r="C19" s="100" t="s">
        <v>204</v>
      </c>
      <c r="D19" s="90"/>
      <c r="E19" s="90"/>
      <c r="F19" s="90"/>
      <c r="G19" s="90"/>
      <c r="H19" s="101" t="s">
        <v>183</v>
      </c>
      <c r="I19" s="96" t="s">
        <v>205</v>
      </c>
      <c r="J19" s="90"/>
    </row>
    <row r="20" spans="1:10" ht="15" customHeight="1" x14ac:dyDescent="0.2">
      <c r="A20" s="90"/>
      <c r="B20" s="94">
        <v>44863</v>
      </c>
      <c r="C20" s="90"/>
      <c r="D20" s="90"/>
      <c r="E20" s="90"/>
      <c r="F20" s="90"/>
      <c r="G20" s="101" t="s">
        <v>206</v>
      </c>
      <c r="H20" s="90"/>
      <c r="I20" s="90"/>
      <c r="J20" s="90"/>
    </row>
    <row r="21" spans="1:10" ht="15" customHeight="1" x14ac:dyDescent="0.2">
      <c r="A21" s="90" t="s">
        <v>207</v>
      </c>
      <c r="B21" s="94">
        <v>44870</v>
      </c>
      <c r="C21" s="90"/>
      <c r="D21" s="90"/>
      <c r="E21" s="90"/>
      <c r="F21" s="90"/>
      <c r="G21" s="95" t="s">
        <v>175</v>
      </c>
      <c r="H21" s="98" t="s">
        <v>208</v>
      </c>
      <c r="I21" s="101" t="s">
        <v>209</v>
      </c>
      <c r="J21" s="90"/>
    </row>
    <row r="22" spans="1:10" ht="15" customHeight="1" x14ac:dyDescent="0.2">
      <c r="A22" s="90"/>
      <c r="B22" s="94">
        <v>44877</v>
      </c>
      <c r="C22" s="90"/>
      <c r="D22" s="100" t="s">
        <v>193</v>
      </c>
      <c r="E22" s="90"/>
      <c r="F22" s="90"/>
      <c r="G22" s="90"/>
      <c r="H22" s="100" t="s">
        <v>210</v>
      </c>
      <c r="I22" s="101" t="s">
        <v>211</v>
      </c>
      <c r="J22" s="90"/>
    </row>
    <row r="23" spans="1:10" ht="15" customHeight="1" x14ac:dyDescent="0.2">
      <c r="A23" s="90"/>
      <c r="B23" s="94">
        <v>44884</v>
      </c>
      <c r="C23" s="90"/>
      <c r="D23" s="90"/>
      <c r="E23" s="90"/>
      <c r="F23" s="90"/>
      <c r="G23" s="90"/>
      <c r="H23" s="90"/>
      <c r="I23" s="101" t="s">
        <v>212</v>
      </c>
      <c r="J23" s="90"/>
    </row>
    <row r="24" spans="1:10" ht="15" customHeight="1" x14ac:dyDescent="0.2">
      <c r="A24" s="90" t="s">
        <v>213</v>
      </c>
      <c r="B24" s="94">
        <v>44891</v>
      </c>
      <c r="C24" s="90"/>
      <c r="D24" s="92" t="s">
        <v>214</v>
      </c>
      <c r="E24" s="90"/>
      <c r="F24" s="90"/>
      <c r="G24" s="98" t="s">
        <v>215</v>
      </c>
      <c r="H24" s="98" t="s">
        <v>215</v>
      </c>
      <c r="I24" s="101" t="s">
        <v>197</v>
      </c>
      <c r="J24" s="90"/>
    </row>
    <row r="25" spans="1:10" ht="15" customHeight="1" x14ac:dyDescent="0.2">
      <c r="A25" s="90" t="s">
        <v>216</v>
      </c>
      <c r="B25" s="94">
        <v>44898</v>
      </c>
      <c r="C25" s="95" t="s">
        <v>173</v>
      </c>
      <c r="D25" s="100" t="s">
        <v>193</v>
      </c>
      <c r="E25" s="90"/>
      <c r="F25" s="100" t="s">
        <v>217</v>
      </c>
      <c r="G25" s="95" t="s">
        <v>175</v>
      </c>
      <c r="H25" s="103" t="s">
        <v>218</v>
      </c>
      <c r="I25" s="96" t="s">
        <v>219</v>
      </c>
      <c r="J25" s="90"/>
    </row>
    <row r="26" spans="1:10" ht="15" customHeight="1" x14ac:dyDescent="0.2">
      <c r="A26" s="90" t="s">
        <v>220</v>
      </c>
      <c r="B26" s="94">
        <v>44905</v>
      </c>
      <c r="C26" s="90"/>
      <c r="D26" s="98" t="s">
        <v>220</v>
      </c>
      <c r="E26" s="98" t="s">
        <v>220</v>
      </c>
      <c r="F26" s="98" t="s">
        <v>220</v>
      </c>
      <c r="G26" s="98" t="s">
        <v>220</v>
      </c>
      <c r="H26" s="98" t="s">
        <v>220</v>
      </c>
      <c r="I26" s="90"/>
      <c r="J26" s="90"/>
    </row>
    <row r="27" spans="1:10" ht="15" customHeight="1" x14ac:dyDescent="0.2">
      <c r="A27" s="90"/>
      <c r="B27" s="94">
        <v>44912</v>
      </c>
      <c r="C27" s="101" t="s">
        <v>221</v>
      </c>
      <c r="D27" s="93"/>
      <c r="E27" s="93"/>
      <c r="F27" s="93"/>
      <c r="G27" s="93"/>
      <c r="H27" s="93"/>
      <c r="I27" s="93"/>
      <c r="J27" s="90"/>
    </row>
    <row r="28" spans="1:10" ht="15" customHeight="1" x14ac:dyDescent="0.2">
      <c r="A28" s="90"/>
      <c r="B28" s="94">
        <v>44919</v>
      </c>
      <c r="C28" s="90"/>
      <c r="D28" s="93"/>
      <c r="E28" s="93"/>
      <c r="F28" s="93"/>
      <c r="G28" s="93"/>
      <c r="H28" s="93"/>
      <c r="I28" s="93"/>
      <c r="J28" s="90"/>
    </row>
    <row r="29" spans="1:10" ht="15" customHeight="1" x14ac:dyDescent="0.2">
      <c r="A29" s="90"/>
      <c r="B29" s="94">
        <v>44926</v>
      </c>
      <c r="C29" s="90"/>
      <c r="D29" s="93"/>
      <c r="E29" s="93"/>
      <c r="F29" s="93"/>
      <c r="G29" s="93"/>
      <c r="H29" s="93"/>
      <c r="I29" s="97" t="s">
        <v>222</v>
      </c>
      <c r="J29" s="90"/>
    </row>
    <row r="30" spans="1:10" ht="15" customHeight="1" x14ac:dyDescent="0.2">
      <c r="A30" s="90"/>
      <c r="B30" s="94">
        <v>44933</v>
      </c>
      <c r="C30" s="90"/>
      <c r="D30" s="93"/>
      <c r="E30" s="93"/>
      <c r="F30" s="93"/>
      <c r="G30" s="95" t="s">
        <v>175</v>
      </c>
      <c r="H30" s="93"/>
      <c r="I30" s="93"/>
      <c r="J30" s="90"/>
    </row>
    <row r="31" spans="1:10" ht="15" customHeight="1" x14ac:dyDescent="0.2">
      <c r="A31" s="90"/>
      <c r="B31" s="94">
        <v>44940</v>
      </c>
      <c r="C31" s="90"/>
      <c r="D31" s="93"/>
      <c r="E31" s="93"/>
      <c r="F31" s="93"/>
      <c r="G31" s="93"/>
      <c r="H31" s="93"/>
      <c r="I31" s="97" t="s">
        <v>223</v>
      </c>
      <c r="J31" s="90"/>
    </row>
    <row r="32" spans="1:10" ht="15" customHeight="1" x14ac:dyDescent="0.2">
      <c r="A32" s="90" t="s">
        <v>224</v>
      </c>
      <c r="B32" s="94">
        <v>44947</v>
      </c>
      <c r="C32" s="98" t="s">
        <v>178</v>
      </c>
      <c r="D32" s="96" t="s">
        <v>179</v>
      </c>
      <c r="E32" s="96" t="s">
        <v>180</v>
      </c>
      <c r="F32" s="96" t="s">
        <v>181</v>
      </c>
      <c r="G32" s="96" t="s">
        <v>183</v>
      </c>
      <c r="H32" s="96" t="s">
        <v>182</v>
      </c>
      <c r="I32" s="96" t="s">
        <v>225</v>
      </c>
      <c r="J32" s="90" t="s">
        <v>226</v>
      </c>
    </row>
    <row r="33" spans="1:10" ht="15" customHeight="1" x14ac:dyDescent="0.2">
      <c r="A33" s="90" t="s">
        <v>186</v>
      </c>
      <c r="B33" s="94">
        <v>44954</v>
      </c>
      <c r="C33" s="90"/>
      <c r="D33" s="96" t="s">
        <v>227</v>
      </c>
      <c r="E33" s="96" t="s">
        <v>228</v>
      </c>
      <c r="F33" s="96" t="s">
        <v>181</v>
      </c>
      <c r="G33" s="96" t="s">
        <v>229</v>
      </c>
      <c r="H33" s="96" t="s">
        <v>182</v>
      </c>
      <c r="I33" s="96" t="s">
        <v>188</v>
      </c>
      <c r="J33" s="90"/>
    </row>
    <row r="34" spans="1:10" ht="15" customHeight="1" x14ac:dyDescent="0.2">
      <c r="A34" s="90" t="s">
        <v>192</v>
      </c>
      <c r="B34" s="94">
        <v>44961</v>
      </c>
      <c r="C34" s="90"/>
      <c r="D34" s="100" t="s">
        <v>193</v>
      </c>
      <c r="E34" s="99"/>
      <c r="F34" s="99"/>
      <c r="G34" s="101" t="s">
        <v>196</v>
      </c>
      <c r="H34" s="99"/>
      <c r="I34" s="99"/>
      <c r="J34" s="90"/>
    </row>
    <row r="35" spans="1:10" ht="15" customHeight="1" x14ac:dyDescent="0.2">
      <c r="A35" s="95" t="s">
        <v>230</v>
      </c>
      <c r="B35" s="94">
        <v>44968</v>
      </c>
      <c r="C35" s="90"/>
      <c r="D35" s="90"/>
      <c r="E35" s="90"/>
      <c r="F35" s="90"/>
      <c r="G35" s="90"/>
      <c r="H35" s="90"/>
      <c r="I35" s="101" t="s">
        <v>201</v>
      </c>
      <c r="J35" s="90"/>
    </row>
    <row r="36" spans="1:10" ht="15" customHeight="1" x14ac:dyDescent="0.2">
      <c r="A36" s="90"/>
      <c r="B36" s="94">
        <v>44975</v>
      </c>
      <c r="C36" s="90"/>
      <c r="D36" s="104" t="s">
        <v>231</v>
      </c>
      <c r="E36" s="90"/>
      <c r="F36" s="90"/>
      <c r="G36" s="90"/>
      <c r="H36" s="101" t="s">
        <v>232</v>
      </c>
      <c r="I36" s="90"/>
      <c r="J36" s="90"/>
    </row>
    <row r="37" spans="1:10" ht="15" customHeight="1" x14ac:dyDescent="0.2">
      <c r="A37" s="90"/>
      <c r="B37" s="94">
        <v>44982</v>
      </c>
      <c r="C37" s="90"/>
      <c r="D37" s="90"/>
      <c r="E37" s="90"/>
      <c r="F37" s="90"/>
      <c r="G37" s="101" t="s">
        <v>233</v>
      </c>
      <c r="H37" s="90"/>
      <c r="I37" s="92" t="s">
        <v>234</v>
      </c>
      <c r="J37" s="90" t="s">
        <v>235</v>
      </c>
    </row>
    <row r="38" spans="1:10" ht="15" customHeight="1" x14ac:dyDescent="0.2">
      <c r="A38" s="90"/>
      <c r="B38" s="94">
        <v>44989</v>
      </c>
      <c r="C38" s="90"/>
      <c r="D38" s="90"/>
      <c r="E38" s="90"/>
      <c r="F38" s="90"/>
      <c r="G38" s="95" t="s">
        <v>175</v>
      </c>
      <c r="H38" s="101" t="s">
        <v>236</v>
      </c>
      <c r="I38" s="90"/>
      <c r="J38" s="90"/>
    </row>
    <row r="39" spans="1:10" ht="15" customHeight="1" x14ac:dyDescent="0.2">
      <c r="A39" s="90"/>
      <c r="B39" s="94">
        <v>44996</v>
      </c>
      <c r="C39" s="101" t="s">
        <v>237</v>
      </c>
      <c r="D39" s="100" t="s">
        <v>193</v>
      </c>
      <c r="E39" s="90"/>
      <c r="F39" s="90"/>
      <c r="G39" s="90"/>
      <c r="H39" s="90"/>
      <c r="I39" s="90"/>
      <c r="J39" s="90"/>
    </row>
    <row r="40" spans="1:10" ht="15" customHeight="1" x14ac:dyDescent="0.2">
      <c r="A40" s="90" t="s">
        <v>238</v>
      </c>
      <c r="B40" s="94">
        <v>45003</v>
      </c>
      <c r="C40" s="101" t="s">
        <v>202</v>
      </c>
      <c r="D40" s="98" t="s">
        <v>238</v>
      </c>
      <c r="E40" s="98" t="s">
        <v>238</v>
      </c>
      <c r="F40" s="98" t="s">
        <v>238</v>
      </c>
      <c r="G40" s="98" t="s">
        <v>238</v>
      </c>
      <c r="H40" s="98" t="s">
        <v>238</v>
      </c>
      <c r="I40" s="90"/>
      <c r="J40" s="90"/>
    </row>
    <row r="41" spans="1:10" ht="15" customHeight="1" x14ac:dyDescent="0.2">
      <c r="A41" s="90" t="s">
        <v>239</v>
      </c>
      <c r="B41" s="94">
        <v>45010</v>
      </c>
      <c r="C41" s="95" t="s">
        <v>173</v>
      </c>
      <c r="D41" s="97" t="s">
        <v>240</v>
      </c>
      <c r="E41" s="90"/>
      <c r="F41" s="90"/>
      <c r="G41" s="90"/>
      <c r="H41" s="101" t="s">
        <v>232</v>
      </c>
      <c r="I41" s="90"/>
      <c r="J41" s="90"/>
    </row>
    <row r="42" spans="1:10" ht="15" customHeight="1" x14ac:dyDescent="0.2">
      <c r="A42" s="90" t="s">
        <v>241</v>
      </c>
      <c r="B42" s="94">
        <v>45017</v>
      </c>
      <c r="C42" s="97" t="s">
        <v>242</v>
      </c>
      <c r="D42" s="90"/>
      <c r="E42" s="90"/>
      <c r="F42" s="90"/>
      <c r="G42" s="101" t="s">
        <v>243</v>
      </c>
      <c r="H42" s="90"/>
      <c r="I42" s="90"/>
      <c r="J42" s="90"/>
    </row>
    <row r="43" spans="1:10" ht="15" customHeight="1" x14ac:dyDescent="0.2">
      <c r="A43" s="90"/>
      <c r="B43" s="94">
        <v>45024</v>
      </c>
      <c r="C43" s="90"/>
      <c r="D43" s="90"/>
      <c r="E43" s="90"/>
      <c r="F43" s="90"/>
      <c r="G43" s="95" t="s">
        <v>175</v>
      </c>
      <c r="H43" s="90"/>
      <c r="I43" s="101" t="s">
        <v>244</v>
      </c>
      <c r="J43" s="90"/>
    </row>
    <row r="44" spans="1:10" ht="15" customHeight="1" x14ac:dyDescent="0.2">
      <c r="A44" s="90"/>
      <c r="B44" s="94">
        <v>45031</v>
      </c>
      <c r="C44" s="102" t="s">
        <v>245</v>
      </c>
      <c r="D44" s="90"/>
      <c r="E44" s="100" t="s">
        <v>246</v>
      </c>
      <c r="F44" s="90"/>
      <c r="G44" s="90"/>
      <c r="H44" s="101" t="s">
        <v>197</v>
      </c>
      <c r="I44" s="90"/>
      <c r="J44" s="90"/>
    </row>
    <row r="45" spans="1:10" ht="15" customHeight="1" x14ac:dyDescent="0.2">
      <c r="A45" s="90"/>
      <c r="B45" s="94">
        <v>45038</v>
      </c>
      <c r="C45" s="90"/>
      <c r="D45" s="90"/>
      <c r="E45" s="90"/>
      <c r="F45" s="90"/>
      <c r="G45" s="101" t="s">
        <v>247</v>
      </c>
      <c r="H45" s="90"/>
      <c r="I45" s="101" t="s">
        <v>248</v>
      </c>
      <c r="J45" s="90"/>
    </row>
    <row r="46" spans="1:10" ht="15" customHeight="1" x14ac:dyDescent="0.2">
      <c r="A46" s="90"/>
      <c r="B46" s="94">
        <v>45045</v>
      </c>
      <c r="C46" s="90"/>
      <c r="D46" s="90"/>
      <c r="E46" s="90"/>
      <c r="F46" s="90"/>
      <c r="G46" s="90"/>
      <c r="H46" s="101" t="s">
        <v>249</v>
      </c>
      <c r="I46" s="90"/>
      <c r="J46" s="90"/>
    </row>
    <row r="47" spans="1:10" ht="15" customHeight="1" x14ac:dyDescent="0.2">
      <c r="A47" s="90" t="s">
        <v>216</v>
      </c>
      <c r="B47" s="94">
        <v>45052</v>
      </c>
      <c r="C47" s="90"/>
      <c r="D47" s="90"/>
      <c r="E47" s="90"/>
      <c r="F47" s="90"/>
      <c r="G47" s="95" t="s">
        <v>175</v>
      </c>
      <c r="H47" s="98" t="s">
        <v>216</v>
      </c>
      <c r="I47" s="101" t="s">
        <v>250</v>
      </c>
      <c r="J47" s="90"/>
    </row>
    <row r="48" spans="1:10" ht="15" customHeight="1" x14ac:dyDescent="0.2">
      <c r="A48" s="90"/>
      <c r="B48" s="94">
        <v>45059</v>
      </c>
      <c r="C48" s="90"/>
      <c r="D48" s="98" t="s">
        <v>220</v>
      </c>
      <c r="E48" s="98" t="s">
        <v>220</v>
      </c>
      <c r="F48" s="98" t="s">
        <v>220</v>
      </c>
      <c r="G48" s="98" t="s">
        <v>220</v>
      </c>
      <c r="H48" s="98" t="s">
        <v>220</v>
      </c>
      <c r="I48" s="101" t="s">
        <v>251</v>
      </c>
      <c r="J48" s="90"/>
    </row>
    <row r="49" spans="1:10" ht="15" customHeight="1" x14ac:dyDescent="0.2">
      <c r="A49" s="90"/>
      <c r="B49" s="94">
        <v>45066</v>
      </c>
      <c r="C49" s="93"/>
      <c r="D49" s="93"/>
      <c r="E49" s="93"/>
      <c r="F49" s="93"/>
      <c r="G49" s="93"/>
      <c r="H49" s="93"/>
      <c r="I49" s="93"/>
      <c r="J49" s="90"/>
    </row>
    <row r="50" spans="1:10" ht="15" customHeight="1" x14ac:dyDescent="0.2">
      <c r="A50" s="90" t="s">
        <v>220</v>
      </c>
      <c r="B50" s="94">
        <v>45073</v>
      </c>
      <c r="C50" s="93"/>
      <c r="D50" s="93"/>
      <c r="E50" s="93"/>
      <c r="F50" s="93"/>
      <c r="G50" s="93"/>
      <c r="H50" s="93"/>
      <c r="I50" s="93"/>
      <c r="J50" s="90"/>
    </row>
    <row r="51" spans="1:10" ht="4.5" customHeight="1" x14ac:dyDescent="0.2">
      <c r="A51" s="105"/>
      <c r="B51" s="106"/>
      <c r="C51" s="105"/>
      <c r="D51" s="105"/>
      <c r="E51" s="105"/>
      <c r="F51" s="105"/>
      <c r="G51" s="105"/>
      <c r="H51" s="105"/>
      <c r="I51" s="105"/>
      <c r="J51" s="105"/>
    </row>
    <row r="52" spans="1:10" ht="15" customHeight="1" x14ac:dyDescent="0.2">
      <c r="A52" s="107" t="s">
        <v>252</v>
      </c>
      <c r="B52" s="90"/>
      <c r="C52" s="90"/>
      <c r="D52" s="90"/>
      <c r="E52" s="90"/>
      <c r="F52" s="90"/>
      <c r="G52" s="90"/>
      <c r="H52" s="90"/>
      <c r="I52" s="90"/>
      <c r="J52" s="90"/>
    </row>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00"/>
  <sheetViews>
    <sheetView workbookViewId="0">
      <selection activeCell="D1" sqref="D1:D4"/>
    </sheetView>
  </sheetViews>
  <sheetFormatPr defaultColWidth="11.25" defaultRowHeight="15" customHeight="1" x14ac:dyDescent="0.2"/>
  <cols>
    <col min="1" max="1" width="8.5" customWidth="1"/>
    <col min="2" max="3" width="1.875" customWidth="1"/>
    <col min="4" max="4" width="9" customWidth="1"/>
    <col min="5" max="5" width="2" customWidth="1"/>
    <col min="6" max="8" width="8.5" customWidth="1"/>
    <col min="9" max="9" width="1.625" customWidth="1"/>
    <col min="10" max="26" width="8.5" customWidth="1"/>
  </cols>
  <sheetData>
    <row r="1" spans="1:11" ht="12.75" customHeight="1" x14ac:dyDescent="0.2">
      <c r="A1" s="108" t="s">
        <v>253</v>
      </c>
      <c r="C1" s="108">
        <v>1</v>
      </c>
      <c r="D1" s="42">
        <v>148.63</v>
      </c>
      <c r="F1" s="108">
        <f>IF('2023-2024 SigEp Bill Estimates'!A8="Yes",1,0)+IF('2023-2024 SigEp Bill Estimates'!A9="Yes",1,0)</f>
        <v>0</v>
      </c>
      <c r="G1" s="2" t="s">
        <v>254</v>
      </c>
      <c r="J1" s="108">
        <f>IF('2023-2024 SigEp Bill Estimates'!A6="Yes",0.5,1)</f>
        <v>1</v>
      </c>
      <c r="K1" s="2" t="s">
        <v>255</v>
      </c>
    </row>
    <row r="2" spans="1:11" ht="12.75" customHeight="1" x14ac:dyDescent="0.2">
      <c r="A2" s="108" t="s">
        <v>131</v>
      </c>
      <c r="C2" s="108">
        <v>2</v>
      </c>
      <c r="D2" s="42">
        <v>223.55</v>
      </c>
      <c r="F2" s="108">
        <f>IF(F1&gt;0,1,2)</f>
        <v>2</v>
      </c>
      <c r="G2" s="2" t="s">
        <v>256</v>
      </c>
    </row>
    <row r="3" spans="1:11" ht="12.75" customHeight="1" x14ac:dyDescent="0.2">
      <c r="C3" s="108">
        <v>3</v>
      </c>
      <c r="D3" s="42">
        <v>259.81</v>
      </c>
      <c r="F3" s="108">
        <f>VLOOKUP('2023-2024 SigEp Bill Estimates'!A10,F6:G9,2)</f>
        <v>2</v>
      </c>
      <c r="G3" s="2" t="s">
        <v>257</v>
      </c>
    </row>
    <row r="4" spans="1:11" ht="12.75" customHeight="1" x14ac:dyDescent="0.2">
      <c r="C4" s="108">
        <v>4</v>
      </c>
      <c r="D4" s="42">
        <v>333.52</v>
      </c>
    </row>
    <row r="5" spans="1:11" ht="12.75" customHeight="1" x14ac:dyDescent="0.2">
      <c r="F5" s="2" t="s">
        <v>258</v>
      </c>
    </row>
    <row r="6" spans="1:11" ht="12.75" customHeight="1" x14ac:dyDescent="0.2">
      <c r="F6" s="108">
        <v>0</v>
      </c>
      <c r="G6" s="108">
        <v>2</v>
      </c>
    </row>
    <row r="7" spans="1:11" ht="12.75" customHeight="1" x14ac:dyDescent="0.2">
      <c r="F7" s="108">
        <v>1</v>
      </c>
      <c r="G7" s="108">
        <v>3</v>
      </c>
    </row>
    <row r="8" spans="1:11" ht="12.75" customHeight="1" x14ac:dyDescent="0.2">
      <c r="F8" s="108">
        <v>2</v>
      </c>
      <c r="G8" s="108">
        <v>4</v>
      </c>
    </row>
    <row r="9" spans="1:11" ht="12.75" customHeight="1" x14ac:dyDescent="0.2"/>
    <row r="10" spans="1:11" ht="12.75" customHeight="1" x14ac:dyDescent="0.2"/>
    <row r="11" spans="1:11" ht="12.75" customHeight="1" x14ac:dyDescent="0.2"/>
    <row r="12" spans="1:11" ht="12.75" customHeight="1" x14ac:dyDescent="0.2"/>
    <row r="13" spans="1:11" ht="12.75" customHeight="1" x14ac:dyDescent="0.2"/>
    <row r="14" spans="1:11" ht="12.75" customHeight="1" x14ac:dyDescent="0.2"/>
    <row r="15" spans="1:11" ht="12.75" customHeight="1" x14ac:dyDescent="0.2"/>
    <row r="16" spans="1: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Income</vt:lpstr>
      <vt:lpstr>Expense</vt:lpstr>
      <vt:lpstr>2023-2024 SigEp Bill Estimates</vt:lpstr>
      <vt:lpstr>Calendar</vt:lpstr>
      <vt:lpstr>Data (Hidden)</vt:lpstr>
      <vt:lpstr>Allowance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Keltner</dc:creator>
  <cp:lastModifiedBy>CA S</cp:lastModifiedBy>
  <dcterms:created xsi:type="dcterms:W3CDTF">2002-07-16T12:33:35Z</dcterms:created>
  <dcterms:modified xsi:type="dcterms:W3CDTF">2023-04-23T23:19:47Z</dcterms:modified>
</cp:coreProperties>
</file>